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codeName="ThisWorkbook"/>
  <mc:AlternateContent xmlns:mc="http://schemas.openxmlformats.org/markup-compatibility/2006">
    <mc:Choice Requires="x15">
      <x15ac:absPath xmlns:x15ac="http://schemas.microsoft.com/office/spreadsheetml/2010/11/ac" url="/Users/jacob.klaudt/Downloads/"/>
    </mc:Choice>
  </mc:AlternateContent>
  <xr:revisionPtr revIDLastSave="0" documentId="8_{17F81F0E-080B-E64B-8A7C-119EE909C16A}" xr6:coauthVersionLast="47" xr6:coauthVersionMax="47" xr10:uidLastSave="{00000000-0000-0000-0000-000000000000}"/>
  <bookViews>
    <workbookView xWindow="60" yWindow="500" windowWidth="12400" windowHeight="9320" xr2:uid="{00000000-000D-0000-FFFF-FFFF00000000}"/>
  </bookViews>
  <sheets>
    <sheet name="Decision tool" sheetId="48407" r:id="rId1"/>
  </sheets>
  <definedNames>
    <definedName name="RiskCollectDistributionSamples">2</definedName>
    <definedName name="RiskFixedSeed">1</definedName>
    <definedName name="RiskHasSettings">TRUE</definedName>
    <definedName name="RiskMonitorConvergence">TRUE</definedName>
    <definedName name="RiskNumIterations">-1</definedName>
    <definedName name="RiskNumSimulations">1</definedName>
    <definedName name="RiskPauseOnError">FALSE</definedName>
    <definedName name="RiskRealTimeResults">TRUE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TRUE</definedName>
    <definedName name="RiskUpdateStatFunctions">TRUE</definedName>
    <definedName name="RiskUseDifferentSeedForEachSim">FALSE</definedName>
    <definedName name="RiskUseFixedSeed">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8407" l="1"/>
  <c r="H35" i="48407" s="1"/>
  <c r="F11" i="48407"/>
  <c r="F16" i="48407" s="1"/>
  <c r="G21" i="48407"/>
  <c r="G27" i="48407" s="1"/>
  <c r="G57" i="48407"/>
  <c r="G63" i="48407" s="1"/>
  <c r="F80" i="48407"/>
  <c r="F84" i="48407" s="1"/>
  <c r="G92" i="48407"/>
  <c r="G101" i="48407" s="1"/>
  <c r="G98" i="48407"/>
  <c r="AM226" i="48407"/>
  <c r="AM224" i="48407"/>
  <c r="AM222" i="48407"/>
  <c r="F86" i="48407"/>
  <c r="F87" i="48407"/>
  <c r="F51" i="48407"/>
  <c r="AA7" i="48407" l="1"/>
  <c r="F50" i="48407"/>
  <c r="F44" i="48407" s="1"/>
  <c r="F48" i="48407" s="1"/>
  <c r="F52" i="48407"/>
  <c r="H71" i="48407" s="1"/>
  <c r="F88" i="48407"/>
  <c r="H106" i="48407" s="1"/>
  <c r="H105" i="48407"/>
  <c r="G66" i="48407"/>
  <c r="H70" i="48407" s="1"/>
  <c r="G30" i="48407"/>
  <c r="H34" i="48407" s="1"/>
  <c r="H108" i="48407" l="1"/>
  <c r="H73" i="48407"/>
  <c r="AA10" i="48407"/>
  <c r="Z3" i="48407"/>
  <c r="B110" i="48407" s="1"/>
  <c r="AM220" i="48407"/>
  <c r="H37" i="48407"/>
  <c r="AA8" i="48407"/>
  <c r="AA9" i="48407"/>
  <c r="AM206" i="48407" l="1"/>
  <c r="AM208" i="48407"/>
  <c r="AM215" i="48407"/>
  <c r="AM213" i="48407"/>
  <c r="Z2" i="48407"/>
  <c r="B75" i="48407" s="1"/>
  <c r="AM217" i="48407"/>
  <c r="AM211" i="48407"/>
  <c r="B113" i="48407"/>
  <c r="AM202" i="48407"/>
  <c r="Z1" i="48407"/>
  <c r="B39" i="48407" s="1"/>
  <c r="AM204" i="48407"/>
</calcChain>
</file>

<file path=xl/sharedStrings.xml><?xml version="1.0" encoding="utf-8"?>
<sst xmlns="http://schemas.openxmlformats.org/spreadsheetml/2006/main" count="109" uniqueCount="58">
  <si>
    <t>Background</t>
  </si>
  <si>
    <t>Gross receipts per head</t>
  </si>
  <si>
    <t>Death rate percent</t>
  </si>
  <si>
    <t>Projected price</t>
  </si>
  <si>
    <t>Commision percent</t>
  </si>
  <si>
    <t>Purchase cost per head</t>
  </si>
  <si>
    <t>Purchased Feed</t>
  </si>
  <si>
    <t>Feed Ration</t>
  </si>
  <si>
    <t>Cost per ton as fed</t>
  </si>
  <si>
    <t>Fed per day as fed per head</t>
  </si>
  <si>
    <t>Cost per day per head</t>
  </si>
  <si>
    <t>Lengh of backgrounding period (in days)</t>
  </si>
  <si>
    <t>Yardage per day</t>
  </si>
  <si>
    <t>Sub-total Feed and Yardage</t>
  </si>
  <si>
    <t>Processing costs per head</t>
  </si>
  <si>
    <t>Health costs per head</t>
  </si>
  <si>
    <t>Interest</t>
  </si>
  <si>
    <t xml:space="preserve">      Percent of backgrounding expenses borrowed</t>
  </si>
  <si>
    <t xml:space="preserve">      Interest rate (annual)</t>
  </si>
  <si>
    <t>Total Cost of Backgrounding</t>
  </si>
  <si>
    <t>Opportunity benefit to selling at weaning</t>
  </si>
  <si>
    <t>Feed out</t>
  </si>
  <si>
    <t>Sell after backgrounding</t>
  </si>
  <si>
    <t>Total Cost of finishing program</t>
  </si>
  <si>
    <t>Opportunity benefit to selling after backgrounding</t>
  </si>
  <si>
    <t>Sell at weaning</t>
  </si>
  <si>
    <t>Opportunity benefit to selling after weaning</t>
  </si>
  <si>
    <t>Projected price ($/cwt.)</t>
  </si>
  <si>
    <t>Trucking ($/hd)</t>
  </si>
  <si>
    <t>Sale (shrunk) weight (lbs.)</t>
  </si>
  <si>
    <t>Lbs.fed per day (as fed per head)</t>
  </si>
  <si>
    <t>Net from selling after backgrounding compared to selling at weaning</t>
  </si>
  <si>
    <t>Price ($/cwt.)</t>
  </si>
  <si>
    <t>Lbs. fed per day (as fed per head)</t>
  </si>
  <si>
    <t>Lengh of feeding period (in days)</t>
  </si>
  <si>
    <t xml:space="preserve">      Percent of feeding expenses borrowed</t>
  </si>
  <si>
    <t>Or, you could go directly from weaning to the feedlot</t>
  </si>
  <si>
    <t>Net from selling after finishing compared to selling after backgrounding</t>
  </si>
  <si>
    <t>Average Daily Gain (shrunk wt. to shrunk wt.;deads out)</t>
  </si>
  <si>
    <t>Average Daily Gain (shrunk wt. to shrunk wt.; deads out)</t>
  </si>
  <si>
    <t>Net from selling after finishing compared to selling at weaning</t>
  </si>
  <si>
    <t>Evaluating Marketing Options</t>
  </si>
  <si>
    <t>Description of Sensitivites</t>
  </si>
  <si>
    <t>Sell at weaning versus retain through backgrounding</t>
  </si>
  <si>
    <t>Sell after backgrounding versus after finishing</t>
  </si>
  <si>
    <t>Sell at weaning versus finishing as calf-fed</t>
  </si>
  <si>
    <t>Death Rate</t>
  </si>
  <si>
    <t>Sale Price</t>
  </si>
  <si>
    <t>Feed Cost</t>
  </si>
  <si>
    <t>Average Daily Gain</t>
  </si>
  <si>
    <t>Do you want to sell at weaning or background the calves past weaning?</t>
  </si>
  <si>
    <t>If you background, the next decision is whether to sell after backgrounding or retain ownership through finishing</t>
  </si>
  <si>
    <t>Income- sell at weaning</t>
  </si>
  <si>
    <t>Income- sell after backgrounding</t>
  </si>
  <si>
    <t>Income- sell after finishing (after back)</t>
  </si>
  <si>
    <t>Income- sell after finishing (after wean)</t>
  </si>
  <si>
    <t>College of Veterinary Medicine, Kansas State University</t>
  </si>
  <si>
    <t>Price ($/cwt)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</si>
</sst>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6" x14ac:knownFonts="1">
    <font>
      <sz val="10"/>
      <name val="Arial"/>
    </font>
    <font>
      <sz val="10"/>
      <name val="Arial"/>
      <family val="2"/>
    </font>
    <font>
      <sz val="12"/>
      <name val="Arial"/>
      <family val="2"/>
    </font>
    <font>
      <b/>
      <sz val="10"/>
      <name val="Arial"/>
      <family val="2"/>
    </font>
    <font>
      <sz val="10"/>
      <name val="Arial"/>
      <family val="2"/>
    </font>
    <font>
      <b/>
      <sz val="12"/>
      <name val="Arial"/>
      <family val="2"/>
    </font>
    <font>
      <b/>
      <i/>
      <sz val="12"/>
      <name val="Arial"/>
      <family val="2"/>
    </font>
    <font>
      <b/>
      <sz val="16"/>
      <name val="Arial"/>
      <family val="2"/>
    </font>
    <font>
      <sz val="16"/>
      <name val="Arial"/>
      <family val="2"/>
    </font>
    <font>
      <b/>
      <sz val="20"/>
      <name val="Arial"/>
      <family val="2"/>
    </font>
    <font>
      <sz val="20"/>
      <name val="Arial"/>
      <family val="2"/>
    </font>
    <font>
      <i/>
      <sz val="12"/>
      <name val="Arial"/>
      <family val="2"/>
    </font>
    <font>
      <sz val="14"/>
      <name val="Arial"/>
      <family val="2"/>
    </font>
    <font>
      <sz val="10"/>
      <color rgb="FF000000"/>
      <name val="Arial"/>
      <family val="2"/>
    </font>
    <font>
      <sz val="14"/>
      <color rgb="FF000000"/>
      <name val="Arial"/>
      <family val="2"/>
    </font>
    <font>
      <sz val="12"/>
      <color rgb="FF000000"/>
      <name val="Arial"/>
      <family val="2"/>
    </font>
  </fonts>
  <fills count="10">
    <fill>
      <patternFill patternType="none"/>
    </fill>
    <fill>
      <patternFill patternType="gray125"/>
    </fill>
    <fill>
      <patternFill patternType="solid">
        <fgColor indexed="51"/>
        <bgColor indexed="64"/>
      </patternFill>
    </fill>
    <fill>
      <patternFill patternType="solid">
        <fgColor indexed="42"/>
        <bgColor indexed="64"/>
      </patternFill>
    </fill>
    <fill>
      <patternFill patternType="solid">
        <fgColor indexed="44"/>
        <bgColor indexed="64"/>
      </patternFill>
    </fill>
    <fill>
      <patternFill patternType="solid">
        <fgColor indexed="15"/>
        <bgColor indexed="64"/>
      </patternFill>
    </fill>
    <fill>
      <patternFill patternType="solid">
        <fgColor indexed="22"/>
        <bgColor indexed="64"/>
      </patternFill>
    </fill>
    <fill>
      <patternFill patternType="solid">
        <fgColor indexed="46"/>
        <bgColor indexed="64"/>
      </patternFill>
    </fill>
    <fill>
      <patternFill patternType="solid">
        <fgColor indexed="9"/>
        <bgColor indexed="64"/>
      </patternFill>
    </fill>
    <fill>
      <patternFill patternType="solid">
        <fgColor indexed="4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164" fontId="0" fillId="0" borderId="0" xfId="0" applyNumberFormat="1"/>
    <xf numFmtId="164" fontId="0" fillId="2" borderId="0" xfId="0" applyNumberFormat="1" applyFill="1"/>
    <xf numFmtId="0" fontId="0" fillId="2" borderId="0" xfId="0" applyFill="1"/>
    <xf numFmtId="0" fontId="0" fillId="3" borderId="0" xfId="0" applyFill="1"/>
    <xf numFmtId="0" fontId="3" fillId="3" borderId="0" xfId="0" applyFont="1" applyFill="1"/>
    <xf numFmtId="0" fontId="4" fillId="3" borderId="0" xfId="0" applyFont="1" applyFill="1"/>
    <xf numFmtId="164" fontId="0" fillId="3" borderId="0" xfId="0" applyNumberFormat="1" applyFill="1"/>
    <xf numFmtId="0" fontId="0" fillId="3" borderId="0" xfId="0" applyFill="1" applyAlignment="1">
      <alignment wrapText="1"/>
    </xf>
    <xf numFmtId="0" fontId="0" fillId="4" borderId="0" xfId="0" applyFill="1"/>
    <xf numFmtId="164" fontId="0" fillId="4" borderId="0" xfId="0" applyNumberFormat="1" applyFill="1"/>
    <xf numFmtId="0" fontId="3" fillId="4" borderId="0" xfId="0" applyFont="1" applyFill="1"/>
    <xf numFmtId="0" fontId="0" fillId="4" borderId="0" xfId="0" applyFill="1" applyAlignment="1">
      <alignment wrapText="1"/>
    </xf>
    <xf numFmtId="164" fontId="0" fillId="5" borderId="1" xfId="0" applyNumberFormat="1" applyFill="1" applyBorder="1" applyAlignment="1">
      <alignment horizontal="center"/>
    </xf>
    <xf numFmtId="164" fontId="0" fillId="4" borderId="0" xfId="0" applyNumberFormat="1" applyFill="1" applyAlignment="1">
      <alignment horizontal="center"/>
    </xf>
    <xf numFmtId="0" fontId="2" fillId="4" borderId="0" xfId="0" applyFont="1" applyFill="1"/>
    <xf numFmtId="164" fontId="2" fillId="6" borderId="1" xfId="0" applyNumberFormat="1" applyFont="1" applyFill="1" applyBorder="1" applyAlignment="1">
      <alignment horizontal="center"/>
    </xf>
    <xf numFmtId="0" fontId="0" fillId="6" borderId="0" xfId="0" applyFill="1"/>
    <xf numFmtId="0" fontId="3" fillId="2" borderId="0" xfId="0" applyFont="1" applyFill="1"/>
    <xf numFmtId="0" fontId="4" fillId="2" borderId="0" xfId="0" applyFont="1" applyFill="1"/>
    <xf numFmtId="44" fontId="0" fillId="2" borderId="0" xfId="0" applyNumberFormat="1" applyFill="1"/>
    <xf numFmtId="3" fontId="0" fillId="5" borderId="1" xfId="0" applyNumberFormat="1" applyFill="1" applyBorder="1" applyAlignment="1">
      <alignment horizontal="center"/>
    </xf>
    <xf numFmtId="0" fontId="2" fillId="2" borderId="0" xfId="0" applyFont="1" applyFill="1"/>
    <xf numFmtId="164" fontId="0" fillId="5" borderId="1" xfId="1" applyNumberFormat="1" applyFont="1" applyFill="1" applyBorder="1" applyAlignment="1">
      <alignment horizontal="center"/>
    </xf>
    <xf numFmtId="0" fontId="8" fillId="0" borderId="0" xfId="0" applyFont="1"/>
    <xf numFmtId="0" fontId="10" fillId="0" borderId="0" xfId="0" applyFont="1"/>
    <xf numFmtId="0" fontId="0" fillId="7" borderId="0" xfId="0" applyFill="1"/>
    <xf numFmtId="164" fontId="0" fillId="7" borderId="0" xfId="0" applyNumberFormat="1" applyFill="1"/>
    <xf numFmtId="0" fontId="3" fillId="7" borderId="0" xfId="0" applyFont="1" applyFill="1"/>
    <xf numFmtId="0" fontId="0" fillId="7" borderId="0" xfId="0" applyFill="1" applyAlignment="1">
      <alignment horizontal="center"/>
    </xf>
    <xf numFmtId="0" fontId="4" fillId="7" borderId="0" xfId="0" applyFont="1" applyFill="1"/>
    <xf numFmtId="0" fontId="0" fillId="5" borderId="1" xfId="0" applyFill="1" applyBorder="1" applyAlignment="1">
      <alignment horizontal="center"/>
    </xf>
    <xf numFmtId="0" fontId="2" fillId="7" borderId="0" xfId="0" applyFont="1" applyFill="1"/>
    <xf numFmtId="0" fontId="10" fillId="8" borderId="0" xfId="0" applyFont="1" applyFill="1"/>
    <xf numFmtId="0" fontId="8" fillId="8" borderId="0" xfId="0" applyFont="1" applyFill="1"/>
    <xf numFmtId="0" fontId="0" fillId="8" borderId="0" xfId="0" applyFill="1"/>
    <xf numFmtId="164" fontId="0" fillId="8" borderId="0" xfId="0" applyNumberFormat="1" applyFill="1"/>
    <xf numFmtId="164" fontId="10" fillId="8" borderId="0" xfId="0" applyNumberFormat="1" applyFont="1" applyFill="1"/>
    <xf numFmtId="0" fontId="0" fillId="9" borderId="1" xfId="0" applyFill="1" applyBorder="1" applyAlignment="1" applyProtection="1">
      <alignment horizontal="center"/>
      <protection locked="0"/>
    </xf>
    <xf numFmtId="164" fontId="0" fillId="9" borderId="1" xfId="1" applyNumberFormat="1" applyFont="1" applyFill="1" applyBorder="1" applyAlignment="1" applyProtection="1">
      <alignment horizontal="center"/>
      <protection locked="0"/>
    </xf>
    <xf numFmtId="164" fontId="0" fillId="4" borderId="0" xfId="0" applyNumberFormat="1" applyFill="1" applyProtection="1">
      <protection locked="0"/>
    </xf>
    <xf numFmtId="2" fontId="0" fillId="9" borderId="1" xfId="0" applyNumberFormat="1" applyFill="1" applyBorder="1" applyAlignment="1" applyProtection="1">
      <alignment horizontal="center"/>
      <protection locked="0"/>
    </xf>
    <xf numFmtId="164" fontId="0" fillId="9" borderId="1" xfId="0" applyNumberFormat="1" applyFill="1" applyBorder="1" applyAlignment="1" applyProtection="1">
      <alignment horizontal="center"/>
      <protection locked="0"/>
    </xf>
    <xf numFmtId="165" fontId="0" fillId="9" borderId="1" xfId="0" applyNumberFormat="1" applyFill="1" applyBorder="1" applyAlignment="1" applyProtection="1">
      <alignment horizontal="center"/>
      <protection locked="0"/>
    </xf>
    <xf numFmtId="4" fontId="0" fillId="6" borderId="1" xfId="0" applyNumberFormat="1" applyFill="1" applyBorder="1" applyAlignment="1" applyProtection="1">
      <alignment horizontal="center"/>
      <protection locked="0"/>
    </xf>
    <xf numFmtId="164" fontId="0" fillId="6" borderId="1" xfId="0" applyNumberFormat="1" applyFill="1" applyBorder="1" applyAlignment="1" applyProtection="1">
      <alignment horizontal="center"/>
      <protection locked="0"/>
    </xf>
    <xf numFmtId="2" fontId="0" fillId="4" borderId="0" xfId="0" applyNumberFormat="1" applyFill="1" applyProtection="1">
      <protection locked="0"/>
    </xf>
    <xf numFmtId="2" fontId="0" fillId="6" borderId="1" xfId="0" applyNumberFormat="1" applyFill="1" applyBorder="1" applyAlignment="1" applyProtection="1">
      <alignment horizontal="center"/>
      <protection locked="0"/>
    </xf>
    <xf numFmtId="4" fontId="0" fillId="2" borderId="0" xfId="0" applyNumberFormat="1" applyFill="1" applyProtection="1">
      <protection locked="0"/>
    </xf>
    <xf numFmtId="2" fontId="0" fillId="2" borderId="0" xfId="0" applyNumberFormat="1" applyFill="1" applyProtection="1">
      <protection locked="0"/>
    </xf>
    <xf numFmtId="2" fontId="0" fillId="7" borderId="0" xfId="0" applyNumberFormat="1" applyFill="1" applyProtection="1">
      <protection locked="0"/>
    </xf>
    <xf numFmtId="2" fontId="0" fillId="7" borderId="0" xfId="0" applyNumberFormat="1" applyFill="1" applyAlignment="1" applyProtection="1">
      <alignment horizontal="center"/>
      <protection locked="0"/>
    </xf>
    <xf numFmtId="0" fontId="0" fillId="4" borderId="0" xfId="0" applyFill="1" applyProtection="1">
      <protection locked="0"/>
    </xf>
    <xf numFmtId="0" fontId="0" fillId="6" borderId="2" xfId="0" applyFill="1" applyBorder="1" applyAlignment="1">
      <alignment vertical="center"/>
    </xf>
    <xf numFmtId="0" fontId="6" fillId="6" borderId="2" xfId="0" applyFont="1" applyFill="1" applyBorder="1" applyAlignment="1">
      <alignment vertical="center"/>
    </xf>
    <xf numFmtId="0" fontId="0" fillId="6" borderId="2" xfId="0" applyFill="1" applyBorder="1"/>
    <xf numFmtId="164" fontId="0" fillId="6" borderId="2" xfId="0" applyNumberFormat="1" applyFill="1" applyBorder="1"/>
    <xf numFmtId="164" fontId="0" fillId="5" borderId="3" xfId="0" applyNumberFormat="1" applyFill="1" applyBorder="1" applyAlignment="1">
      <alignment horizontal="center"/>
    </xf>
    <xf numFmtId="2" fontId="10" fillId="8" borderId="0" xfId="0" applyNumberFormat="1" applyFont="1" applyFill="1"/>
    <xf numFmtId="2" fontId="8" fillId="8" borderId="0" xfId="0" applyNumberFormat="1" applyFont="1" applyFill="1"/>
    <xf numFmtId="2" fontId="0" fillId="8" borderId="0" xfId="0" applyNumberFormat="1" applyFill="1"/>
    <xf numFmtId="9" fontId="0" fillId="9" borderId="1" xfId="2" applyFont="1" applyFill="1" applyBorder="1" applyAlignment="1" applyProtection="1">
      <alignment horizontal="center"/>
      <protection locked="0"/>
    </xf>
    <xf numFmtId="10" fontId="0" fillId="9" borderId="1" xfId="2" applyNumberFormat="1" applyFont="1" applyFill="1" applyBorder="1" applyAlignment="1" applyProtection="1">
      <alignment horizontal="center"/>
      <protection locked="0"/>
    </xf>
    <xf numFmtId="2" fontId="0" fillId="9" borderId="1" xfId="2" applyNumberFormat="1" applyFont="1" applyFill="1" applyBorder="1" applyAlignment="1" applyProtection="1">
      <alignment horizontal="center"/>
      <protection locked="0"/>
    </xf>
    <xf numFmtId="0" fontId="5" fillId="7" borderId="0" xfId="0" applyFont="1" applyFill="1" applyAlignment="1">
      <alignment horizontal="left"/>
    </xf>
    <xf numFmtId="0" fontId="2" fillId="7" borderId="0" xfId="0" applyFont="1" applyFill="1" applyAlignment="1">
      <alignment horizontal="left"/>
    </xf>
    <xf numFmtId="0" fontId="9" fillId="7" borderId="0" xfId="0" applyFont="1" applyFill="1" applyAlignment="1">
      <alignment horizontal="center"/>
    </xf>
    <xf numFmtId="0" fontId="7" fillId="7" borderId="4" xfId="0" applyFont="1" applyFill="1" applyBorder="1" applyAlignment="1">
      <alignment horizontal="center"/>
    </xf>
    <xf numFmtId="0" fontId="11" fillId="4" borderId="0" xfId="0" applyFont="1" applyFill="1" applyAlignment="1">
      <alignment horizontal="left" wrapText="1"/>
    </xf>
    <xf numFmtId="0" fontId="11" fillId="2" borderId="0" xfId="0" applyFont="1" applyFill="1" applyAlignment="1">
      <alignment horizontal="left" wrapText="1"/>
    </xf>
    <xf numFmtId="0" fontId="5" fillId="3" borderId="0" xfId="0" applyFont="1" applyFill="1"/>
    <xf numFmtId="0" fontId="2" fillId="0" borderId="0" xfId="0" applyFont="1"/>
    <xf numFmtId="0" fontId="5" fillId="4" borderId="0" xfId="0" applyFont="1" applyFill="1"/>
    <xf numFmtId="0" fontId="2" fillId="4" borderId="0" xfId="0" applyFont="1" applyFill="1"/>
    <xf numFmtId="0" fontId="5" fillId="2" borderId="0" xfId="0" applyFont="1" applyFill="1"/>
    <xf numFmtId="0" fontId="11" fillId="7" borderId="0" xfId="0" applyFont="1" applyFill="1" applyAlignment="1">
      <alignment horizontal="left" wrapText="1"/>
    </xf>
    <xf numFmtId="0" fontId="12" fillId="6" borderId="0" xfId="0" applyFont="1" applyFill="1" applyAlignment="1">
      <alignment horizontal="center" vertical="center" wrapText="1"/>
    </xf>
    <xf numFmtId="0" fontId="0" fillId="9" borderId="5" xfId="0" applyFill="1" applyBorder="1" applyAlignment="1">
      <alignment horizontal="left" vertical="top" wrapText="1"/>
    </xf>
    <xf numFmtId="0" fontId="0" fillId="9" borderId="0" xfId="0" applyFill="1" applyAlignment="1">
      <alignment horizontal="left" vertical="top" wrapText="1"/>
    </xf>
    <xf numFmtId="0" fontId="0" fillId="9" borderId="6" xfId="0" applyFill="1" applyBorder="1" applyAlignment="1">
      <alignment horizontal="left" vertical="top" wrapText="1"/>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9" xfId="0" applyFont="1" applyFill="1" applyBorder="1" applyAlignment="1">
      <alignment horizontal="left"/>
    </xf>
    <xf numFmtId="0" fontId="10" fillId="7" borderId="10" xfId="0" applyFont="1" applyFill="1" applyBorder="1" applyAlignment="1">
      <alignment horizontal="center"/>
    </xf>
    <xf numFmtId="0" fontId="10" fillId="7" borderId="2" xfId="0" applyFont="1" applyFill="1" applyBorder="1" applyAlignment="1">
      <alignment horizontal="center"/>
    </xf>
    <xf numFmtId="0" fontId="10" fillId="7" borderId="11" xfId="0" applyFont="1" applyFill="1" applyBorder="1" applyAlignment="1">
      <alignment horizontal="center"/>
    </xf>
    <xf numFmtId="0" fontId="8" fillId="6" borderId="10" xfId="0" applyFont="1" applyFill="1" applyBorder="1" applyAlignment="1">
      <alignment horizontal="center"/>
    </xf>
    <xf numFmtId="0" fontId="8" fillId="6" borderId="2" xfId="0" applyFont="1" applyFill="1" applyBorder="1" applyAlignment="1">
      <alignment horizontal="center"/>
    </xf>
    <xf numFmtId="0" fontId="8" fillId="6" borderId="11" xfId="0" applyFont="1" applyFill="1" applyBorder="1" applyAlignment="1">
      <alignment horizontal="center"/>
    </xf>
    <xf numFmtId="0" fontId="2" fillId="5" borderId="5" xfId="0" applyFont="1" applyFill="1" applyBorder="1" applyAlignment="1">
      <alignment horizontal="left"/>
    </xf>
    <xf numFmtId="0" fontId="2" fillId="5" borderId="0" xfId="0" applyFont="1" applyFill="1" applyAlignment="1">
      <alignment horizontal="left"/>
    </xf>
    <xf numFmtId="0" fontId="2" fillId="5" borderId="6" xfId="0" applyFont="1" applyFill="1" applyBorder="1" applyAlignment="1">
      <alignment horizontal="left"/>
    </xf>
    <xf numFmtId="0" fontId="8" fillId="6" borderId="7" xfId="0" applyFont="1" applyFill="1" applyBorder="1" applyAlignment="1">
      <alignment horizontal="center"/>
    </xf>
    <xf numFmtId="0" fontId="8" fillId="6" borderId="8" xfId="0" applyFont="1" applyFill="1" applyBorder="1" applyAlignment="1">
      <alignment horizontal="center"/>
    </xf>
    <xf numFmtId="0" fontId="8" fillId="6" borderId="9" xfId="0" applyFont="1" applyFill="1" applyBorder="1" applyAlignment="1">
      <alignment horizontal="center"/>
    </xf>
    <xf numFmtId="0" fontId="0" fillId="9" borderId="12" xfId="0" applyFill="1" applyBorder="1" applyAlignment="1">
      <alignment horizontal="left" vertical="top" wrapText="1"/>
    </xf>
    <xf numFmtId="0" fontId="0" fillId="9" borderId="13" xfId="0" applyFill="1" applyBorder="1" applyAlignment="1">
      <alignment horizontal="left" vertical="top" wrapText="1"/>
    </xf>
    <xf numFmtId="0" fontId="0" fillId="9" borderId="14" xfId="0"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101600</xdr:colOff>
          <xdr:row>10</xdr:row>
          <xdr:rowOff>88900</xdr:rowOff>
        </xdr:from>
        <xdr:to>
          <xdr:col>10</xdr:col>
          <xdr:colOff>342900</xdr:colOff>
          <xdr:row>12</xdr:row>
          <xdr:rowOff>0</xdr:rowOff>
        </xdr:to>
        <xdr:sp macro="" textlink="">
          <xdr:nvSpPr>
            <xdr:cNvPr id="7184" name="Button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Death Rate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101600</xdr:colOff>
          <xdr:row>12</xdr:row>
          <xdr:rowOff>12700</xdr:rowOff>
        </xdr:from>
        <xdr:to>
          <xdr:col>10</xdr:col>
          <xdr:colOff>342900</xdr:colOff>
          <xdr:row>13</xdr:row>
          <xdr:rowOff>63500</xdr:rowOff>
        </xdr:to>
        <xdr:sp macro="" textlink="">
          <xdr:nvSpPr>
            <xdr:cNvPr id="7186" name="Button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Sale 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101600</xdr:colOff>
          <xdr:row>17</xdr:row>
          <xdr:rowOff>101600</xdr:rowOff>
        </xdr:from>
        <xdr:to>
          <xdr:col>10</xdr:col>
          <xdr:colOff>342900</xdr:colOff>
          <xdr:row>19</xdr:row>
          <xdr:rowOff>25400</xdr:rowOff>
        </xdr:to>
        <xdr:sp macro="" textlink="">
          <xdr:nvSpPr>
            <xdr:cNvPr id="7188" name="Button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Feed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9</xdr:row>
          <xdr:rowOff>0</xdr:rowOff>
        </xdr:from>
        <xdr:to>
          <xdr:col>7</xdr:col>
          <xdr:colOff>635000</xdr:colOff>
          <xdr:row>10</xdr:row>
          <xdr:rowOff>101600</xdr:rowOff>
        </xdr:to>
        <xdr:sp macro="" textlink="">
          <xdr:nvSpPr>
            <xdr:cNvPr id="7189" name="Button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Clear Sensitivites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101600</xdr:colOff>
          <xdr:row>22</xdr:row>
          <xdr:rowOff>101600</xdr:rowOff>
        </xdr:from>
        <xdr:to>
          <xdr:col>10</xdr:col>
          <xdr:colOff>330200</xdr:colOff>
          <xdr:row>24</xdr:row>
          <xdr:rowOff>25400</xdr:rowOff>
        </xdr:to>
        <xdr:sp macro="" textlink="">
          <xdr:nvSpPr>
            <xdr:cNvPr id="7190" name="Button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Average Daily Gain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43</xdr:row>
          <xdr:rowOff>63500</xdr:rowOff>
        </xdr:from>
        <xdr:to>
          <xdr:col>10</xdr:col>
          <xdr:colOff>368300</xdr:colOff>
          <xdr:row>44</xdr:row>
          <xdr:rowOff>127000</xdr:rowOff>
        </xdr:to>
        <xdr:sp macro="" textlink="">
          <xdr:nvSpPr>
            <xdr:cNvPr id="7191" name="Button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Death Rate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44</xdr:row>
          <xdr:rowOff>127000</xdr:rowOff>
        </xdr:from>
        <xdr:to>
          <xdr:col>10</xdr:col>
          <xdr:colOff>368300</xdr:colOff>
          <xdr:row>46</xdr:row>
          <xdr:rowOff>50800</xdr:rowOff>
        </xdr:to>
        <xdr:sp macro="" textlink="">
          <xdr:nvSpPr>
            <xdr:cNvPr id="7192" name="Button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Sale 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53</xdr:row>
          <xdr:rowOff>101600</xdr:rowOff>
        </xdr:from>
        <xdr:to>
          <xdr:col>10</xdr:col>
          <xdr:colOff>368300</xdr:colOff>
          <xdr:row>55</xdr:row>
          <xdr:rowOff>25400</xdr:rowOff>
        </xdr:to>
        <xdr:sp macro="" textlink="">
          <xdr:nvSpPr>
            <xdr:cNvPr id="7193" name="Button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Feed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58</xdr:row>
          <xdr:rowOff>101600</xdr:rowOff>
        </xdr:from>
        <xdr:to>
          <xdr:col>10</xdr:col>
          <xdr:colOff>368300</xdr:colOff>
          <xdr:row>60</xdr:row>
          <xdr:rowOff>25400</xdr:rowOff>
        </xdr:to>
        <xdr:sp macro="" textlink="">
          <xdr:nvSpPr>
            <xdr:cNvPr id="7194" name="Button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Average Daily Gain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12700</xdr:colOff>
          <xdr:row>42</xdr:row>
          <xdr:rowOff>0</xdr:rowOff>
        </xdr:from>
        <xdr:to>
          <xdr:col>7</xdr:col>
          <xdr:colOff>647700</xdr:colOff>
          <xdr:row>43</xdr:row>
          <xdr:rowOff>101600</xdr:rowOff>
        </xdr:to>
        <xdr:sp macro="" textlink="">
          <xdr:nvSpPr>
            <xdr:cNvPr id="7195" name="Button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Clear Sensitivities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0</xdr:colOff>
          <xdr:row>78</xdr:row>
          <xdr:rowOff>0</xdr:rowOff>
        </xdr:from>
        <xdr:to>
          <xdr:col>8</xdr:col>
          <xdr:colOff>0</xdr:colOff>
          <xdr:row>79</xdr:row>
          <xdr:rowOff>101600</xdr:rowOff>
        </xdr:to>
        <xdr:sp macro="" textlink="">
          <xdr:nvSpPr>
            <xdr:cNvPr id="7196" name="Button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Clear Sensitivites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79</xdr:row>
          <xdr:rowOff>88900</xdr:rowOff>
        </xdr:from>
        <xdr:to>
          <xdr:col>10</xdr:col>
          <xdr:colOff>355600</xdr:colOff>
          <xdr:row>81</xdr:row>
          <xdr:rowOff>0</xdr:rowOff>
        </xdr:to>
        <xdr:sp macro="" textlink="">
          <xdr:nvSpPr>
            <xdr:cNvPr id="7197" name="Button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Death Rate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81</xdr:row>
          <xdr:rowOff>0</xdr:rowOff>
        </xdr:from>
        <xdr:to>
          <xdr:col>10</xdr:col>
          <xdr:colOff>355600</xdr:colOff>
          <xdr:row>82</xdr:row>
          <xdr:rowOff>50800</xdr:rowOff>
        </xdr:to>
        <xdr:sp macro="" textlink="">
          <xdr:nvSpPr>
            <xdr:cNvPr id="7198" name="Button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Sale 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88</xdr:row>
          <xdr:rowOff>101600</xdr:rowOff>
        </xdr:from>
        <xdr:to>
          <xdr:col>10</xdr:col>
          <xdr:colOff>368300</xdr:colOff>
          <xdr:row>90</xdr:row>
          <xdr:rowOff>25400</xdr:rowOff>
        </xdr:to>
        <xdr:sp macro="" textlink="">
          <xdr:nvSpPr>
            <xdr:cNvPr id="7199" name="Button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Feed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139700</xdr:colOff>
          <xdr:row>93</xdr:row>
          <xdr:rowOff>101600</xdr:rowOff>
        </xdr:from>
        <xdr:to>
          <xdr:col>10</xdr:col>
          <xdr:colOff>355600</xdr:colOff>
          <xdr:row>95</xdr:row>
          <xdr:rowOff>25400</xdr:rowOff>
        </xdr:to>
        <xdr:sp macro="" textlink="">
          <xdr:nvSpPr>
            <xdr:cNvPr id="7200" name="Button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1000" b="0" i="0" u="none" strike="noStrike" baseline="0">
                  <a:solidFill>
                    <a:srgbClr val="000000"/>
                  </a:solidFill>
                  <a:latin typeface="Arial" pitchFamily="2" charset="0"/>
                  <a:cs typeface="Arial" pitchFamily="2" charset="0"/>
                </a:rPr>
                <a:t>Average Daily Gain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241300</xdr:colOff>
          <xdr:row>113</xdr:row>
          <xdr:rowOff>25400</xdr:rowOff>
        </xdr:from>
        <xdr:to>
          <xdr:col>6</xdr:col>
          <xdr:colOff>406400</xdr:colOff>
          <xdr:row>117</xdr:row>
          <xdr:rowOff>88900</xdr:rowOff>
        </xdr:to>
        <xdr:sp macro="" textlink="">
          <xdr:nvSpPr>
            <xdr:cNvPr id="7201" name="Button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400" b="0" i="0" u="none" strike="noStrike" baseline="0">
                  <a:solidFill>
                    <a:srgbClr val="000000"/>
                  </a:solidFill>
                  <a:latin typeface="Arial" pitchFamily="2" charset="0"/>
                  <a:cs typeface="Arial" pitchFamily="2" charset="0"/>
                </a:rPr>
                <a:t>Go To Description of Sensitivities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42</xdr:col>
          <xdr:colOff>127000</xdr:colOff>
          <xdr:row>226</xdr:row>
          <xdr:rowOff>88900</xdr:rowOff>
        </xdr:from>
        <xdr:to>
          <xdr:col>44</xdr:col>
          <xdr:colOff>101600</xdr:colOff>
          <xdr:row>229</xdr:row>
          <xdr:rowOff>50800</xdr:rowOff>
        </xdr:to>
        <xdr:sp macro="" textlink="">
          <xdr:nvSpPr>
            <xdr:cNvPr id="7203" name="Button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Arial" pitchFamily="2" charset="0"/>
                  <a:cs typeface="Arial" pitchFamily="2" charset="0"/>
                </a:rPr>
                <a:t>Return to Decision Tool</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F397"/>
  <sheetViews>
    <sheetView showGridLines="0" showRowColHeaders="0" tabSelected="1" topLeftCell="A39" workbookViewId="0">
      <selection activeCell="F45" sqref="F45"/>
    </sheetView>
  </sheetViews>
  <sheetFormatPr baseColWidth="10" defaultColWidth="8.83203125" defaultRowHeight="13" x14ac:dyDescent="0.15"/>
  <cols>
    <col min="1" max="1" width="4.6640625" customWidth="1"/>
    <col min="2" max="2" width="15" customWidth="1"/>
    <col min="5" max="5" width="22.33203125" customWidth="1"/>
    <col min="6" max="6" width="9.6640625" bestFit="1" customWidth="1"/>
    <col min="8" max="8" width="12.33203125" bestFit="1" customWidth="1"/>
    <col min="10" max="10" width="9.1640625" style="1"/>
    <col min="23" max="23" width="3.83203125" customWidth="1"/>
    <col min="26" max="26" width="18.5" customWidth="1"/>
    <col min="28" max="28" width="16.5" customWidth="1"/>
    <col min="29" max="29" width="15.6640625" bestFit="1" customWidth="1"/>
  </cols>
  <sheetData>
    <row r="1" spans="1:57" s="25" customFormat="1" ht="25" x14ac:dyDescent="0.25">
      <c r="A1" s="66" t="s">
        <v>41</v>
      </c>
      <c r="B1" s="66"/>
      <c r="C1" s="66"/>
      <c r="D1" s="66"/>
      <c r="E1" s="66"/>
      <c r="F1" s="66"/>
      <c r="G1" s="66"/>
      <c r="H1" s="66"/>
      <c r="I1" s="66"/>
      <c r="J1" s="66"/>
      <c r="K1" s="66"/>
      <c r="L1" s="66"/>
      <c r="M1" s="33"/>
      <c r="N1" s="33"/>
      <c r="O1" s="33"/>
      <c r="P1" s="33"/>
      <c r="Q1" s="33"/>
      <c r="R1" s="33"/>
      <c r="S1" s="33"/>
      <c r="T1" s="33"/>
      <c r="U1" s="33"/>
      <c r="V1" s="33"/>
      <c r="W1" s="33"/>
      <c r="X1" s="33"/>
      <c r="Y1" s="33"/>
      <c r="Z1" s="58">
        <f>ABS(H37)</f>
        <v>0</v>
      </c>
      <c r="AA1" s="33"/>
      <c r="AB1" s="33"/>
      <c r="AC1" s="37"/>
      <c r="AD1" s="33"/>
      <c r="AE1" s="33"/>
      <c r="AF1" s="33"/>
      <c r="AG1" s="33"/>
      <c r="AH1" s="33"/>
      <c r="AI1" s="33"/>
      <c r="AJ1" s="33"/>
      <c r="AK1" s="33"/>
      <c r="AL1" s="33"/>
      <c r="AQ1" s="33"/>
      <c r="AR1" s="33"/>
      <c r="AS1" s="33"/>
      <c r="AT1" s="33"/>
      <c r="AU1" s="33"/>
      <c r="AV1" s="33"/>
      <c r="AW1" s="33"/>
      <c r="AX1" s="33"/>
      <c r="AY1" s="33"/>
      <c r="AZ1" s="33"/>
      <c r="BA1" s="33"/>
      <c r="BB1" s="33"/>
      <c r="BC1" s="33"/>
      <c r="BD1" s="33"/>
      <c r="BE1" s="33"/>
    </row>
    <row r="2" spans="1:57" s="24" customFormat="1" ht="21" thickBot="1" x14ac:dyDescent="0.25">
      <c r="A2" s="67" t="s">
        <v>56</v>
      </c>
      <c r="B2" s="67"/>
      <c r="C2" s="67"/>
      <c r="D2" s="67"/>
      <c r="E2" s="67"/>
      <c r="F2" s="67"/>
      <c r="G2" s="67"/>
      <c r="H2" s="67"/>
      <c r="I2" s="67"/>
      <c r="J2" s="67"/>
      <c r="K2" s="67"/>
      <c r="L2" s="67"/>
      <c r="M2" s="34"/>
      <c r="N2" s="34"/>
      <c r="O2" s="34"/>
      <c r="P2" s="34"/>
      <c r="Q2" s="34"/>
      <c r="R2" s="34"/>
      <c r="S2" s="34"/>
      <c r="T2" s="34"/>
      <c r="U2" s="34"/>
      <c r="V2" s="34"/>
      <c r="W2" s="34"/>
      <c r="X2" s="34"/>
      <c r="Y2" s="34"/>
      <c r="Z2" s="59">
        <f>ABS(H73)</f>
        <v>0</v>
      </c>
      <c r="AA2" s="34"/>
      <c r="AB2" s="34"/>
      <c r="AC2" s="34"/>
      <c r="AD2" s="34"/>
      <c r="AE2" s="34"/>
      <c r="AF2" s="34"/>
      <c r="AG2" s="34"/>
      <c r="AH2" s="34"/>
      <c r="AI2" s="34"/>
      <c r="AJ2" s="34"/>
      <c r="AK2" s="34"/>
      <c r="AL2" s="34"/>
      <c r="AQ2" s="34"/>
      <c r="AR2" s="34"/>
      <c r="AS2" s="34"/>
      <c r="AT2" s="34"/>
      <c r="AU2" s="34"/>
      <c r="AV2" s="34"/>
      <c r="AW2" s="34"/>
      <c r="AX2" s="34"/>
      <c r="AY2" s="34"/>
      <c r="AZ2" s="34"/>
      <c r="BA2" s="34"/>
      <c r="BB2" s="34"/>
      <c r="BC2" s="34"/>
      <c r="BD2" s="34"/>
      <c r="BE2" s="34"/>
    </row>
    <row r="3" spans="1:57" ht="17" thickTop="1" x14ac:dyDescent="0.2">
      <c r="A3" s="70" t="s">
        <v>25</v>
      </c>
      <c r="B3" s="71"/>
      <c r="C3" s="6"/>
      <c r="D3" s="4"/>
      <c r="E3" s="4"/>
      <c r="F3" s="4"/>
      <c r="G3" s="4"/>
      <c r="H3" s="7"/>
      <c r="I3" s="4"/>
      <c r="J3" s="7"/>
      <c r="K3" s="4"/>
      <c r="L3" s="4"/>
      <c r="M3" s="35"/>
      <c r="N3" s="35"/>
      <c r="O3" s="35"/>
      <c r="P3" s="35"/>
      <c r="Q3" s="35"/>
      <c r="R3" s="35"/>
      <c r="S3" s="35"/>
      <c r="T3" s="35"/>
      <c r="U3" s="35"/>
      <c r="V3" s="35"/>
      <c r="W3" s="35"/>
      <c r="X3" s="35"/>
      <c r="Y3" s="35"/>
      <c r="Z3" s="60">
        <f>ABS(H108)</f>
        <v>0</v>
      </c>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row>
    <row r="4" spans="1:57" x14ac:dyDescent="0.15">
      <c r="A4" s="4"/>
      <c r="B4" s="5" t="s">
        <v>1</v>
      </c>
      <c r="C4" s="4"/>
      <c r="D4" s="4"/>
      <c r="E4" s="4" t="s">
        <v>29</v>
      </c>
      <c r="F4" s="41"/>
      <c r="G4" s="4"/>
      <c r="H4" s="4"/>
      <c r="I4" s="4"/>
      <c r="J4" s="7"/>
      <c r="K4" s="4"/>
      <c r="L4" s="4"/>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row>
    <row r="5" spans="1:57" x14ac:dyDescent="0.15">
      <c r="A5" s="4"/>
      <c r="B5" s="4"/>
      <c r="C5" s="4"/>
      <c r="D5" s="4"/>
      <c r="E5" s="6" t="s">
        <v>57</v>
      </c>
      <c r="F5" s="39"/>
      <c r="G5" s="4"/>
      <c r="H5" s="4"/>
      <c r="I5" s="4"/>
      <c r="J5" s="7"/>
      <c r="K5" s="4"/>
      <c r="L5" s="4"/>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row>
    <row r="6" spans="1:57" ht="14" x14ac:dyDescent="0.15">
      <c r="A6" s="4"/>
      <c r="B6" s="4"/>
      <c r="C6" s="4"/>
      <c r="D6" s="4"/>
      <c r="E6" s="8" t="s">
        <v>4</v>
      </c>
      <c r="F6" s="61"/>
      <c r="G6" s="4"/>
      <c r="H6" s="4"/>
      <c r="I6" s="4"/>
      <c r="J6" s="7"/>
      <c r="K6" s="4"/>
      <c r="L6" s="4"/>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row>
    <row r="7" spans="1:57" x14ac:dyDescent="0.15">
      <c r="A7" s="4"/>
      <c r="B7" s="4"/>
      <c r="C7" s="4"/>
      <c r="D7" s="4"/>
      <c r="E7" s="4" t="s">
        <v>28</v>
      </c>
      <c r="F7" s="39"/>
      <c r="G7" s="4"/>
      <c r="H7" s="4"/>
      <c r="I7" s="4"/>
      <c r="J7" s="7"/>
      <c r="K7" s="4"/>
      <c r="L7" s="4"/>
      <c r="M7" s="35"/>
      <c r="N7" s="35"/>
      <c r="O7" s="35"/>
      <c r="P7" s="35"/>
      <c r="Q7" s="35"/>
      <c r="R7" s="35"/>
      <c r="S7" s="35"/>
      <c r="T7" s="35"/>
      <c r="U7" s="35"/>
      <c r="V7" s="35"/>
      <c r="W7" s="35"/>
      <c r="X7" s="35" t="s">
        <v>52</v>
      </c>
      <c r="Y7" s="35"/>
      <c r="Z7" s="35"/>
      <c r="AA7" s="36">
        <f>F8</f>
        <v>0</v>
      </c>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row>
    <row r="8" spans="1:57" x14ac:dyDescent="0.15">
      <c r="A8" s="4"/>
      <c r="B8" s="4"/>
      <c r="C8" s="4"/>
      <c r="D8" s="4"/>
      <c r="E8" s="4"/>
      <c r="F8" s="57">
        <f>+((F4/100)*F5)*(1-F6)-F7</f>
        <v>0</v>
      </c>
      <c r="G8" s="4"/>
      <c r="H8" s="4"/>
      <c r="I8" s="4"/>
      <c r="J8" s="7"/>
      <c r="K8" s="4"/>
      <c r="L8" s="4"/>
      <c r="M8" s="35"/>
      <c r="N8" s="35"/>
      <c r="O8" s="35"/>
      <c r="P8" s="35"/>
      <c r="Q8" s="35"/>
      <c r="R8" s="35"/>
      <c r="S8" s="35"/>
      <c r="T8" s="35"/>
      <c r="U8" s="35"/>
      <c r="V8" s="35"/>
      <c r="W8" s="35"/>
      <c r="X8" s="35" t="s">
        <v>53</v>
      </c>
      <c r="Y8" s="35"/>
      <c r="Z8" s="35"/>
      <c r="AA8" s="36">
        <f>F16-H34-H35</f>
        <v>0</v>
      </c>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row>
    <row r="9" spans="1:57" ht="27.75" customHeight="1" x14ac:dyDescent="0.15">
      <c r="A9" s="53"/>
      <c r="B9" s="54" t="s">
        <v>50</v>
      </c>
      <c r="C9" s="55"/>
      <c r="D9" s="55"/>
      <c r="E9" s="55"/>
      <c r="F9" s="55"/>
      <c r="G9" s="55"/>
      <c r="H9" s="55"/>
      <c r="I9" s="55"/>
      <c r="J9" s="56"/>
      <c r="K9" s="55"/>
      <c r="L9" s="55"/>
      <c r="M9" s="35"/>
      <c r="N9" s="35"/>
      <c r="O9" s="35"/>
      <c r="P9" s="35"/>
      <c r="Q9" s="35"/>
      <c r="R9" s="35"/>
      <c r="S9" s="35"/>
      <c r="T9" s="35"/>
      <c r="U9" s="35"/>
      <c r="V9" s="35"/>
      <c r="W9" s="35"/>
      <c r="X9" s="35" t="s">
        <v>54</v>
      </c>
      <c r="Y9" s="35"/>
      <c r="Z9" s="35"/>
      <c r="AA9" s="36">
        <f>F48-H34-H35-H70-H71</f>
        <v>0</v>
      </c>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row>
    <row r="10" spans="1:57" ht="16" x14ac:dyDescent="0.2">
      <c r="A10" s="72" t="s">
        <v>0</v>
      </c>
      <c r="B10" s="73"/>
      <c r="C10" s="9"/>
      <c r="D10" s="9"/>
      <c r="E10" s="9"/>
      <c r="F10" s="9"/>
      <c r="G10" s="9"/>
      <c r="H10" s="52"/>
      <c r="I10" s="9"/>
      <c r="J10" s="10"/>
      <c r="K10" s="9"/>
      <c r="L10" s="9"/>
      <c r="M10" s="35"/>
      <c r="N10" s="35"/>
      <c r="O10" s="35"/>
      <c r="P10" s="35"/>
      <c r="Q10" s="35"/>
      <c r="R10" s="35"/>
      <c r="S10" s="35"/>
      <c r="T10" s="35"/>
      <c r="U10" s="35"/>
      <c r="V10" s="35"/>
      <c r="W10" s="35"/>
      <c r="X10" s="35" t="s">
        <v>55</v>
      </c>
      <c r="Y10" s="35"/>
      <c r="Z10" s="35"/>
      <c r="AA10" s="36">
        <f>F84-H105-H106</f>
        <v>0</v>
      </c>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row>
    <row r="11" spans="1:57" x14ac:dyDescent="0.15">
      <c r="A11" s="9"/>
      <c r="B11" s="11" t="s">
        <v>1</v>
      </c>
      <c r="C11" s="9"/>
      <c r="D11" s="9"/>
      <c r="E11" s="9" t="s">
        <v>29</v>
      </c>
      <c r="F11" s="31">
        <f>F4+(G23*G24)</f>
        <v>0</v>
      </c>
      <c r="G11" s="9"/>
      <c r="H11" s="40"/>
      <c r="I11" s="9"/>
      <c r="J11" s="10"/>
      <c r="K11" s="9"/>
      <c r="L11" s="9"/>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row>
    <row r="12" spans="1:57" x14ac:dyDescent="0.15">
      <c r="A12" s="9"/>
      <c r="B12" s="9"/>
      <c r="C12" s="9"/>
      <c r="D12" s="9"/>
      <c r="E12" s="9" t="s">
        <v>2</v>
      </c>
      <c r="F12" s="63"/>
      <c r="G12" s="9"/>
      <c r="H12" s="44"/>
      <c r="I12" s="9"/>
      <c r="J12" s="10"/>
      <c r="K12" s="9"/>
      <c r="L12" s="9"/>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row>
    <row r="13" spans="1:57" x14ac:dyDescent="0.15">
      <c r="A13" s="9"/>
      <c r="B13" s="9"/>
      <c r="C13" s="9"/>
      <c r="D13" s="9"/>
      <c r="E13" s="9" t="s">
        <v>27</v>
      </c>
      <c r="F13" s="39"/>
      <c r="G13" s="9"/>
      <c r="H13" s="45"/>
      <c r="I13" s="9"/>
      <c r="J13" s="10"/>
      <c r="K13" s="9"/>
      <c r="L13" s="9"/>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row>
    <row r="14" spans="1:57" ht="14" x14ac:dyDescent="0.15">
      <c r="A14" s="9"/>
      <c r="B14" s="9"/>
      <c r="C14" s="9"/>
      <c r="D14" s="9"/>
      <c r="E14" s="12" t="s">
        <v>4</v>
      </c>
      <c r="F14" s="62"/>
      <c r="G14" s="9"/>
      <c r="H14" s="10"/>
      <c r="I14" s="9"/>
      <c r="J14" s="10"/>
      <c r="K14" s="9"/>
      <c r="L14" s="9"/>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row>
    <row r="15" spans="1:57" x14ac:dyDescent="0.15">
      <c r="A15" s="9"/>
      <c r="B15" s="9"/>
      <c r="C15" s="9"/>
      <c r="D15" s="9"/>
      <c r="E15" s="9" t="s">
        <v>28</v>
      </c>
      <c r="F15" s="39"/>
      <c r="G15" s="9"/>
      <c r="H15" s="10"/>
      <c r="I15" s="9"/>
      <c r="J15" s="10"/>
      <c r="K15" s="9"/>
      <c r="L15" s="9"/>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row>
    <row r="16" spans="1:57" x14ac:dyDescent="0.15">
      <c r="A16" s="9"/>
      <c r="B16" s="9"/>
      <c r="C16" s="9"/>
      <c r="D16" s="9"/>
      <c r="E16" s="9"/>
      <c r="F16" s="23">
        <f>(F11/100*F13*(1-F12/100))-(F11/100*F13*(1-F12/100)*(F14))-F15</f>
        <v>0</v>
      </c>
      <c r="G16" s="9"/>
      <c r="H16" s="10"/>
      <c r="I16" s="9"/>
      <c r="J16" s="10"/>
      <c r="K16" s="9"/>
      <c r="L16" s="9"/>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row>
    <row r="17" spans="1:57" x14ac:dyDescent="0.15">
      <c r="A17" s="9"/>
      <c r="B17" s="9"/>
      <c r="C17" s="9"/>
      <c r="D17" s="9"/>
      <c r="E17" s="9"/>
      <c r="F17" s="9"/>
      <c r="G17" s="9"/>
      <c r="H17" s="9"/>
      <c r="I17" s="9"/>
      <c r="J17" s="10"/>
      <c r="K17" s="9"/>
      <c r="L17" s="9"/>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row>
    <row r="18" spans="1:57" x14ac:dyDescent="0.15">
      <c r="A18" s="9"/>
      <c r="B18" s="11" t="s">
        <v>6</v>
      </c>
      <c r="C18" s="9"/>
      <c r="D18" s="9"/>
      <c r="E18" s="9"/>
      <c r="F18" s="9"/>
      <c r="G18" s="9"/>
      <c r="H18" s="46"/>
      <c r="I18" s="9"/>
      <c r="J18" s="10"/>
      <c r="K18" s="9"/>
      <c r="L18" s="9"/>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row>
    <row r="19" spans="1:57" x14ac:dyDescent="0.15">
      <c r="A19" s="9"/>
      <c r="B19" s="9" t="s">
        <v>7</v>
      </c>
      <c r="C19" s="9"/>
      <c r="D19" s="9" t="s">
        <v>8</v>
      </c>
      <c r="E19" s="9"/>
      <c r="F19" s="9"/>
      <c r="G19" s="39"/>
      <c r="H19" s="45"/>
      <c r="I19" s="9"/>
      <c r="J19" s="10"/>
      <c r="K19" s="9"/>
      <c r="L19" s="9"/>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row>
    <row r="20" spans="1:57" x14ac:dyDescent="0.15">
      <c r="A20" s="9"/>
      <c r="B20" s="9"/>
      <c r="C20" s="9"/>
      <c r="D20" s="9" t="s">
        <v>30</v>
      </c>
      <c r="E20" s="9"/>
      <c r="F20" s="9"/>
      <c r="G20" s="41"/>
      <c r="H20" s="9"/>
      <c r="I20" s="9"/>
      <c r="J20" s="10"/>
      <c r="K20" s="9"/>
      <c r="L20" s="9"/>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row>
    <row r="21" spans="1:57" x14ac:dyDescent="0.15">
      <c r="A21" s="9"/>
      <c r="B21" s="9"/>
      <c r="C21" s="9"/>
      <c r="D21" s="9" t="s">
        <v>10</v>
      </c>
      <c r="E21" s="9"/>
      <c r="F21" s="9"/>
      <c r="G21" s="13">
        <f>+(G19/2000)*G20</f>
        <v>0</v>
      </c>
      <c r="H21" s="9"/>
      <c r="I21" s="9"/>
      <c r="J21" s="10"/>
      <c r="K21" s="9"/>
      <c r="L21" s="9"/>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row>
    <row r="22" spans="1:57" x14ac:dyDescent="0.15">
      <c r="A22" s="9"/>
      <c r="B22" s="9"/>
      <c r="C22" s="9"/>
      <c r="D22" s="9"/>
      <c r="E22" s="9"/>
      <c r="F22" s="9"/>
      <c r="G22" s="9"/>
      <c r="H22" s="9"/>
      <c r="I22" s="9"/>
      <c r="J22" s="10"/>
      <c r="K22" s="9"/>
      <c r="L22" s="9"/>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row>
    <row r="23" spans="1:57" x14ac:dyDescent="0.15">
      <c r="A23" s="9"/>
      <c r="B23" s="9" t="s">
        <v>11</v>
      </c>
      <c r="C23" s="9"/>
      <c r="D23" s="9"/>
      <c r="E23" s="9"/>
      <c r="F23" s="9"/>
      <c r="G23" s="38"/>
      <c r="H23" s="46"/>
      <c r="I23" s="9"/>
      <c r="J23" s="10"/>
      <c r="K23" s="9"/>
      <c r="L23" s="9"/>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row>
    <row r="24" spans="1:57" x14ac:dyDescent="0.15">
      <c r="A24" s="9"/>
      <c r="B24" s="9" t="s">
        <v>38</v>
      </c>
      <c r="C24" s="9"/>
      <c r="D24" s="9"/>
      <c r="E24" s="9"/>
      <c r="F24" s="9"/>
      <c r="G24" s="41"/>
      <c r="H24" s="47"/>
      <c r="I24" s="9"/>
      <c r="J24" s="10"/>
      <c r="K24" s="9"/>
      <c r="L24" s="9"/>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row>
    <row r="25" spans="1:57" x14ac:dyDescent="0.15">
      <c r="A25" s="9"/>
      <c r="B25" s="9"/>
      <c r="C25" s="9"/>
      <c r="D25" s="9"/>
      <c r="E25" s="9"/>
      <c r="F25" s="9"/>
      <c r="G25" s="9"/>
      <c r="H25" s="9"/>
      <c r="I25" s="9"/>
      <c r="J25" s="10"/>
      <c r="K25" s="9"/>
      <c r="L25" s="9"/>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row>
    <row r="26" spans="1:57" x14ac:dyDescent="0.15">
      <c r="A26" s="9"/>
      <c r="B26" s="9" t="s">
        <v>12</v>
      </c>
      <c r="C26" s="9"/>
      <c r="D26" s="9"/>
      <c r="E26" s="9"/>
      <c r="F26" s="9"/>
      <c r="G26" s="39"/>
      <c r="H26" s="9"/>
      <c r="I26" s="9"/>
      <c r="J26" s="10"/>
      <c r="K26" s="9"/>
      <c r="L26" s="9"/>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row>
    <row r="27" spans="1:57" x14ac:dyDescent="0.15">
      <c r="A27" s="9"/>
      <c r="B27" s="9" t="s">
        <v>13</v>
      </c>
      <c r="C27" s="9"/>
      <c r="D27" s="9"/>
      <c r="E27" s="9"/>
      <c r="F27" s="9"/>
      <c r="G27" s="13">
        <f>+(G21*G23)+(G26*G23)</f>
        <v>0</v>
      </c>
      <c r="H27" s="9"/>
      <c r="I27" s="9"/>
      <c r="J27" s="10"/>
      <c r="K27" s="9"/>
      <c r="L27" s="9"/>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row>
    <row r="28" spans="1:57" x14ac:dyDescent="0.15">
      <c r="A28" s="9"/>
      <c r="B28" s="9" t="s">
        <v>14</v>
      </c>
      <c r="C28" s="9"/>
      <c r="D28" s="9"/>
      <c r="E28" s="9"/>
      <c r="F28" s="9"/>
      <c r="G28" s="39"/>
      <c r="H28" s="9"/>
      <c r="I28" s="9"/>
      <c r="J28" s="10"/>
      <c r="K28" s="9"/>
      <c r="L28" s="9"/>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row>
    <row r="29" spans="1:57" x14ac:dyDescent="0.15">
      <c r="A29" s="9"/>
      <c r="B29" s="9" t="s">
        <v>15</v>
      </c>
      <c r="C29" s="9"/>
      <c r="D29" s="9"/>
      <c r="E29" s="9"/>
      <c r="F29" s="9"/>
      <c r="G29" s="39"/>
      <c r="H29" s="9"/>
      <c r="I29" s="9"/>
      <c r="J29" s="10"/>
      <c r="K29" s="9"/>
      <c r="L29" s="9"/>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row>
    <row r="30" spans="1:57" x14ac:dyDescent="0.15">
      <c r="A30" s="9"/>
      <c r="B30" s="9" t="s">
        <v>16</v>
      </c>
      <c r="C30" s="9"/>
      <c r="D30" s="9"/>
      <c r="E30" s="9"/>
      <c r="F30" s="9"/>
      <c r="G30" s="13">
        <f>((G21*G23)+(G26*G23)+G28+G29)*(G31*G32)*(G23/365)</f>
        <v>0</v>
      </c>
      <c r="H30" s="9"/>
      <c r="I30" s="9"/>
      <c r="J30" s="10"/>
      <c r="K30" s="9"/>
      <c r="L30" s="9"/>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row>
    <row r="31" spans="1:57" x14ac:dyDescent="0.15">
      <c r="A31" s="9"/>
      <c r="B31" s="9" t="s">
        <v>17</v>
      </c>
      <c r="C31" s="9"/>
      <c r="D31" s="9"/>
      <c r="E31" s="9"/>
      <c r="F31" s="9"/>
      <c r="G31" s="61"/>
      <c r="H31" s="9"/>
      <c r="I31" s="9"/>
      <c r="J31" s="10"/>
      <c r="K31" s="9"/>
      <c r="L31" s="9"/>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row>
    <row r="32" spans="1:57" x14ac:dyDescent="0.15">
      <c r="A32" s="9"/>
      <c r="B32" s="9" t="s">
        <v>18</v>
      </c>
      <c r="C32" s="9"/>
      <c r="D32" s="9"/>
      <c r="E32" s="9"/>
      <c r="F32" s="9"/>
      <c r="G32" s="62"/>
      <c r="H32" s="9"/>
      <c r="I32" s="9"/>
      <c r="J32" s="10"/>
      <c r="K32" s="9"/>
      <c r="L32" s="9"/>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row>
    <row r="33" spans="1:57" x14ac:dyDescent="0.15">
      <c r="A33" s="9"/>
      <c r="B33" s="9"/>
      <c r="C33" s="9"/>
      <c r="D33" s="9"/>
      <c r="E33" s="9"/>
      <c r="F33" s="9"/>
      <c r="G33" s="9"/>
      <c r="H33" s="9"/>
      <c r="I33" s="9"/>
      <c r="J33" s="10"/>
      <c r="K33" s="9"/>
      <c r="L33" s="9"/>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row>
    <row r="34" spans="1:57" x14ac:dyDescent="0.15">
      <c r="A34" s="9"/>
      <c r="B34" s="9" t="s">
        <v>19</v>
      </c>
      <c r="C34" s="9"/>
      <c r="D34" s="9"/>
      <c r="E34" s="9"/>
      <c r="F34" s="9"/>
      <c r="G34" s="9"/>
      <c r="H34" s="13">
        <f>SUM(G27:G30)</f>
        <v>0</v>
      </c>
      <c r="I34" s="9"/>
      <c r="J34" s="10"/>
      <c r="K34" s="9"/>
      <c r="L34" s="9"/>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row>
    <row r="35" spans="1:57" x14ac:dyDescent="0.15">
      <c r="A35" s="9"/>
      <c r="B35" s="9" t="s">
        <v>20</v>
      </c>
      <c r="C35" s="9"/>
      <c r="D35" s="9"/>
      <c r="E35" s="9"/>
      <c r="F35" s="9"/>
      <c r="G35" s="9"/>
      <c r="H35" s="13">
        <f>+(((G32)/365)*G23)*F8</f>
        <v>0</v>
      </c>
      <c r="I35" s="9"/>
      <c r="J35" s="10"/>
      <c r="K35" s="9"/>
      <c r="L35" s="9"/>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row>
    <row r="36" spans="1:57" x14ac:dyDescent="0.15">
      <c r="A36" s="9"/>
      <c r="B36" s="9"/>
      <c r="C36" s="9"/>
      <c r="D36" s="9"/>
      <c r="E36" s="9"/>
      <c r="F36" s="9"/>
      <c r="G36" s="9"/>
      <c r="H36" s="14"/>
      <c r="I36" s="9"/>
      <c r="J36" s="10"/>
      <c r="K36" s="9"/>
      <c r="L36" s="9"/>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row>
    <row r="37" spans="1:57" ht="16" x14ac:dyDescent="0.2">
      <c r="A37" s="9"/>
      <c r="B37" s="15" t="s">
        <v>31</v>
      </c>
      <c r="C37" s="9"/>
      <c r="D37" s="9"/>
      <c r="E37" s="9"/>
      <c r="F37" s="9"/>
      <c r="G37" s="9"/>
      <c r="H37" s="16">
        <f>F16-H34-H35-F8</f>
        <v>0</v>
      </c>
      <c r="I37" s="9"/>
      <c r="J37" s="10"/>
      <c r="K37" s="9"/>
      <c r="L37" s="9"/>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row>
    <row r="38" spans="1:57" x14ac:dyDescent="0.15">
      <c r="A38" s="9"/>
      <c r="B38" s="9"/>
      <c r="C38" s="9"/>
      <c r="D38" s="9"/>
      <c r="E38" s="9"/>
      <c r="F38" s="9"/>
      <c r="G38" s="9"/>
      <c r="H38" s="9"/>
      <c r="I38" s="9"/>
      <c r="J38" s="10"/>
      <c r="K38" s="9"/>
      <c r="L38" s="9"/>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row>
    <row r="39" spans="1:57" x14ac:dyDescent="0.15">
      <c r="A39" s="9"/>
      <c r="B39" s="68" t="str">
        <f>IF(H37&gt;0,"Given the varibles you have entered, you will have greater return by "&amp;TEXT(Z1,"$#.##")&amp;" per calf weaned if you sell after "&amp;(G23)&amp;" days of backgrounding compared to selling at weaning",IF(H37&lt;0,"Given the variables you have entered, you will have greater return by "&amp;TEXT(Z1, "$#.##")&amp;" per calf weaned if you sell at weaning rather than after "&amp;(G23)&amp;" days of backgrounding", IF(H37=0,"Given the variables you have entered, you will have the same return per calf weaned whether you sell at weaning or after "&amp;(G23)&amp;" days of backgrounding")))</f>
        <v>Given the variables you have entered, you will have the same return per calf weaned whether you sell at weaning or after  days of backgrounding</v>
      </c>
      <c r="C39" s="68"/>
      <c r="D39" s="68"/>
      <c r="E39" s="68"/>
      <c r="F39" s="68"/>
      <c r="G39" s="68"/>
      <c r="H39" s="68"/>
      <c r="I39" s="68"/>
      <c r="J39" s="68"/>
      <c r="K39" s="68"/>
      <c r="L39" s="9"/>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row>
    <row r="40" spans="1:57" ht="17.25" customHeight="1" x14ac:dyDescent="0.15">
      <c r="A40" s="9"/>
      <c r="B40" s="68"/>
      <c r="C40" s="68"/>
      <c r="D40" s="68"/>
      <c r="E40" s="68"/>
      <c r="F40" s="68"/>
      <c r="G40" s="68"/>
      <c r="H40" s="68"/>
      <c r="I40" s="68"/>
      <c r="J40" s="68"/>
      <c r="K40" s="68"/>
      <c r="L40" s="9"/>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row>
    <row r="41" spans="1:57" x14ac:dyDescent="0.15">
      <c r="A41" s="9"/>
      <c r="B41" s="9"/>
      <c r="C41" s="9"/>
      <c r="D41" s="9"/>
      <c r="E41" s="9"/>
      <c r="F41" s="9"/>
      <c r="G41" s="9"/>
      <c r="H41" s="9"/>
      <c r="I41" s="9"/>
      <c r="J41" s="10"/>
      <c r="K41" s="9"/>
      <c r="L41" s="9"/>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row>
    <row r="42" spans="1:57" ht="28.5" customHeight="1" x14ac:dyDescent="0.15">
      <c r="A42" s="54" t="s">
        <v>51</v>
      </c>
      <c r="B42" s="55"/>
      <c r="C42" s="55"/>
      <c r="D42" s="55"/>
      <c r="E42" s="55"/>
      <c r="F42" s="55"/>
      <c r="G42" s="55"/>
      <c r="H42" s="55"/>
      <c r="I42" s="55"/>
      <c r="J42" s="56"/>
      <c r="K42" s="55"/>
      <c r="L42" s="5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row>
    <row r="43" spans="1:57" ht="16" x14ac:dyDescent="0.2">
      <c r="A43" s="74" t="s">
        <v>21</v>
      </c>
      <c r="B43" s="71"/>
      <c r="C43" s="3"/>
      <c r="D43" s="3"/>
      <c r="E43" s="3"/>
      <c r="F43" s="3"/>
      <c r="G43" s="3"/>
      <c r="H43" s="49"/>
      <c r="I43" s="3"/>
      <c r="J43" s="2"/>
      <c r="K43" s="3"/>
      <c r="L43" s="3"/>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row>
    <row r="44" spans="1:57" x14ac:dyDescent="0.15">
      <c r="A44" s="3"/>
      <c r="B44" s="18" t="s">
        <v>1</v>
      </c>
      <c r="C44" s="3"/>
      <c r="D44" s="3"/>
      <c r="E44" s="3" t="s">
        <v>29</v>
      </c>
      <c r="F44" s="31">
        <f>F50+(G59*G60)</f>
        <v>0</v>
      </c>
      <c r="G44" s="3"/>
      <c r="H44" s="48"/>
      <c r="I44" s="3"/>
      <c r="J44" s="2"/>
      <c r="K44" s="3"/>
      <c r="L44" s="3"/>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row>
    <row r="45" spans="1:57" x14ac:dyDescent="0.15">
      <c r="A45" s="3"/>
      <c r="B45" s="3"/>
      <c r="C45" s="3"/>
      <c r="D45" s="3"/>
      <c r="E45" s="3" t="s">
        <v>2</v>
      </c>
      <c r="F45" s="41"/>
      <c r="G45" s="3"/>
      <c r="H45" s="44"/>
      <c r="I45" s="3"/>
      <c r="J45" s="2"/>
      <c r="K45" s="3"/>
      <c r="L45" s="3"/>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row>
    <row r="46" spans="1:57" x14ac:dyDescent="0.15">
      <c r="A46" s="3"/>
      <c r="B46" s="3"/>
      <c r="C46" s="3"/>
      <c r="D46" s="3"/>
      <c r="E46" s="3" t="s">
        <v>27</v>
      </c>
      <c r="F46" s="42"/>
      <c r="G46" s="3"/>
      <c r="H46" s="45"/>
      <c r="I46" s="3"/>
      <c r="J46" s="2"/>
      <c r="K46" s="3"/>
      <c r="L46" s="3"/>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row>
    <row r="47" spans="1:57" x14ac:dyDescent="0.15">
      <c r="A47" s="3"/>
      <c r="B47" s="3"/>
      <c r="C47" s="3"/>
      <c r="D47" s="3"/>
      <c r="E47" s="3" t="s">
        <v>28</v>
      </c>
      <c r="F47" s="42"/>
      <c r="G47" s="3"/>
      <c r="H47" s="2"/>
      <c r="I47" s="3"/>
      <c r="J47" s="2"/>
      <c r="K47" s="3"/>
      <c r="L47" s="3"/>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row>
    <row r="48" spans="1:57" x14ac:dyDescent="0.15">
      <c r="A48" s="3"/>
      <c r="B48" s="3"/>
      <c r="C48" s="3"/>
      <c r="D48" s="3"/>
      <c r="E48" s="3"/>
      <c r="F48" s="13">
        <f>+(F44/100)*F46*(1-(F45/100))-F47</f>
        <v>0</v>
      </c>
      <c r="G48" s="3"/>
      <c r="H48" s="2"/>
      <c r="I48" s="3"/>
      <c r="J48" s="2"/>
      <c r="K48" s="3"/>
      <c r="L48" s="3"/>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row>
    <row r="49" spans="1:57" x14ac:dyDescent="0.15">
      <c r="A49" s="3"/>
      <c r="B49" s="18" t="s">
        <v>22</v>
      </c>
      <c r="C49" s="19"/>
      <c r="D49" s="3"/>
      <c r="E49" s="3"/>
      <c r="F49" s="3"/>
      <c r="G49" s="3"/>
      <c r="H49" s="2"/>
      <c r="I49" s="3"/>
      <c r="J49" s="2"/>
      <c r="K49" s="2"/>
      <c r="L49" s="3"/>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row>
    <row r="50" spans="1:57" x14ac:dyDescent="0.15">
      <c r="A50" s="3"/>
      <c r="B50" s="3" t="s">
        <v>5</v>
      </c>
      <c r="C50" s="3"/>
      <c r="D50" s="3"/>
      <c r="E50" s="3" t="s">
        <v>29</v>
      </c>
      <c r="F50" s="21">
        <f>F11</f>
        <v>0</v>
      </c>
      <c r="G50" s="3"/>
      <c r="H50" s="2"/>
      <c r="I50" s="3"/>
      <c r="J50" s="2"/>
      <c r="K50" s="3"/>
      <c r="L50" s="3"/>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row>
    <row r="51" spans="1:57" x14ac:dyDescent="0.15">
      <c r="A51" s="3"/>
      <c r="B51" s="3"/>
      <c r="C51" s="3"/>
      <c r="D51" s="3"/>
      <c r="E51" s="3" t="s">
        <v>32</v>
      </c>
      <c r="F51" s="13">
        <f>F13</f>
        <v>0</v>
      </c>
      <c r="G51" s="3"/>
      <c r="H51" s="3"/>
      <c r="I51" s="3"/>
      <c r="J51" s="2"/>
      <c r="K51" s="3"/>
      <c r="L51" s="3"/>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row>
    <row r="52" spans="1:57" x14ac:dyDescent="0.15">
      <c r="A52" s="3"/>
      <c r="B52" s="3"/>
      <c r="C52" s="3"/>
      <c r="D52" s="3"/>
      <c r="E52" s="3"/>
      <c r="F52" s="23">
        <f>F16</f>
        <v>0</v>
      </c>
      <c r="G52" s="3"/>
      <c r="H52" s="3"/>
      <c r="I52" s="3"/>
      <c r="J52" s="2"/>
      <c r="K52" s="3"/>
      <c r="L52" s="3"/>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row>
    <row r="53" spans="1:57" x14ac:dyDescent="0.15">
      <c r="A53" s="3"/>
      <c r="B53" s="3"/>
      <c r="C53" s="3"/>
      <c r="D53" s="3"/>
      <c r="E53" s="3"/>
      <c r="F53" s="3"/>
      <c r="G53" s="3"/>
      <c r="H53" s="3"/>
      <c r="I53" s="3"/>
      <c r="J53" s="2"/>
      <c r="K53" s="3"/>
      <c r="L53" s="3"/>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row>
    <row r="54" spans="1:57" x14ac:dyDescent="0.15">
      <c r="A54" s="3"/>
      <c r="B54" s="18" t="s">
        <v>6</v>
      </c>
      <c r="C54" s="3"/>
      <c r="D54" s="3"/>
      <c r="E54" s="3"/>
      <c r="F54" s="3"/>
      <c r="G54" s="3"/>
      <c r="H54" s="49"/>
      <c r="I54" s="3"/>
      <c r="J54" s="2"/>
      <c r="K54" s="3"/>
      <c r="L54" s="3"/>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row>
    <row r="55" spans="1:57" x14ac:dyDescent="0.15">
      <c r="A55" s="3"/>
      <c r="B55" s="3" t="s">
        <v>7</v>
      </c>
      <c r="C55" s="3"/>
      <c r="D55" s="3" t="s">
        <v>8</v>
      </c>
      <c r="E55" s="3"/>
      <c r="F55" s="3"/>
      <c r="G55" s="39"/>
      <c r="H55" s="45"/>
      <c r="I55" s="3"/>
      <c r="J55" s="2"/>
      <c r="K55" s="3"/>
      <c r="L55" s="3"/>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row>
    <row r="56" spans="1:57" x14ac:dyDescent="0.15">
      <c r="A56" s="3"/>
      <c r="B56" s="3"/>
      <c r="C56" s="3"/>
      <c r="D56" s="3" t="s">
        <v>33</v>
      </c>
      <c r="E56" s="3"/>
      <c r="F56" s="3"/>
      <c r="G56" s="41"/>
      <c r="H56" s="3"/>
      <c r="I56" s="3"/>
      <c r="J56" s="2"/>
      <c r="K56" s="3"/>
      <c r="L56" s="3"/>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row>
    <row r="57" spans="1:57" x14ac:dyDescent="0.15">
      <c r="A57" s="3"/>
      <c r="B57" s="3"/>
      <c r="C57" s="3"/>
      <c r="D57" s="3" t="s">
        <v>10</v>
      </c>
      <c r="E57" s="3"/>
      <c r="F57" s="3"/>
      <c r="G57" s="13">
        <f>+(G55/2000)*G56</f>
        <v>0</v>
      </c>
      <c r="H57" s="3"/>
      <c r="I57" s="3"/>
      <c r="J57" s="2"/>
      <c r="K57" s="3"/>
      <c r="L57" s="3"/>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row>
    <row r="58" spans="1:57" x14ac:dyDescent="0.15">
      <c r="A58" s="3"/>
      <c r="B58" s="3"/>
      <c r="C58" s="3"/>
      <c r="D58" s="3"/>
      <c r="E58" s="3"/>
      <c r="F58" s="3"/>
      <c r="G58" s="3"/>
      <c r="H58" s="3"/>
      <c r="I58" s="3"/>
      <c r="J58" s="2"/>
      <c r="K58" s="3"/>
      <c r="L58" s="3"/>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row>
    <row r="59" spans="1:57" x14ac:dyDescent="0.15">
      <c r="A59" s="3"/>
      <c r="B59" s="3" t="s">
        <v>34</v>
      </c>
      <c r="C59" s="3"/>
      <c r="D59" s="3"/>
      <c r="E59" s="3"/>
      <c r="F59" s="3"/>
      <c r="G59" s="38"/>
      <c r="H59" s="49"/>
      <c r="I59" s="3"/>
      <c r="J59" s="2"/>
      <c r="K59" s="3"/>
      <c r="L59" s="3"/>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row>
    <row r="60" spans="1:57" x14ac:dyDescent="0.15">
      <c r="A60" s="3"/>
      <c r="B60" s="3" t="s">
        <v>39</v>
      </c>
      <c r="C60" s="3"/>
      <c r="D60" s="3"/>
      <c r="E60" s="3"/>
      <c r="F60" s="3"/>
      <c r="G60" s="41"/>
      <c r="H60" s="47"/>
      <c r="I60" s="3"/>
      <c r="J60" s="2"/>
      <c r="K60" s="3"/>
      <c r="L60" s="3"/>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row>
    <row r="61" spans="1:57" x14ac:dyDescent="0.15">
      <c r="A61" s="3"/>
      <c r="B61" s="3"/>
      <c r="C61" s="3"/>
      <c r="D61" s="3"/>
      <c r="E61" s="3"/>
      <c r="F61" s="3"/>
      <c r="G61" s="3"/>
      <c r="H61" s="3"/>
      <c r="I61" s="3"/>
      <c r="J61" s="2"/>
      <c r="K61" s="3"/>
      <c r="L61" s="3"/>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row>
    <row r="62" spans="1:57" x14ac:dyDescent="0.15">
      <c r="A62" s="3"/>
      <c r="B62" s="3" t="s">
        <v>12</v>
      </c>
      <c r="C62" s="3"/>
      <c r="D62" s="3"/>
      <c r="E62" s="3"/>
      <c r="F62" s="3"/>
      <c r="G62" s="39"/>
      <c r="H62" s="3"/>
      <c r="I62" s="3"/>
      <c r="J62" s="2"/>
      <c r="K62" s="3"/>
      <c r="L62" s="3"/>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row>
    <row r="63" spans="1:57" x14ac:dyDescent="0.15">
      <c r="A63" s="3"/>
      <c r="B63" s="3" t="s">
        <v>13</v>
      </c>
      <c r="C63" s="3"/>
      <c r="D63" s="3"/>
      <c r="E63" s="3"/>
      <c r="F63" s="3"/>
      <c r="G63" s="13">
        <f>+(G57*G59)+(G62*G59)</f>
        <v>0</v>
      </c>
      <c r="H63" s="3"/>
      <c r="I63" s="3"/>
      <c r="J63" s="2"/>
      <c r="K63" s="3"/>
      <c r="L63" s="3"/>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row>
    <row r="64" spans="1:57" x14ac:dyDescent="0.15">
      <c r="A64" s="3"/>
      <c r="B64" s="3" t="s">
        <v>14</v>
      </c>
      <c r="C64" s="3"/>
      <c r="D64" s="3"/>
      <c r="E64" s="3"/>
      <c r="F64" s="3"/>
      <c r="G64" s="39"/>
      <c r="H64" s="3"/>
      <c r="I64" s="3"/>
      <c r="J64" s="2"/>
      <c r="K64" s="3"/>
      <c r="L64" s="3"/>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row>
    <row r="65" spans="1:57" x14ac:dyDescent="0.15">
      <c r="A65" s="3"/>
      <c r="B65" s="3" t="s">
        <v>15</v>
      </c>
      <c r="C65" s="3"/>
      <c r="D65" s="3"/>
      <c r="E65" s="3"/>
      <c r="F65" s="3"/>
      <c r="G65" s="39"/>
      <c r="H65" s="3"/>
      <c r="I65" s="3"/>
      <c r="J65" s="2"/>
      <c r="K65" s="3"/>
      <c r="L65" s="3"/>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row>
    <row r="66" spans="1:57" x14ac:dyDescent="0.15">
      <c r="A66" s="3"/>
      <c r="B66" s="3" t="s">
        <v>16</v>
      </c>
      <c r="C66" s="3"/>
      <c r="D66" s="3"/>
      <c r="E66" s="3"/>
      <c r="F66" s="3"/>
      <c r="G66" s="13">
        <f>+(((G57*G59)+(G62*G59)+G64+G65)*(G67/100))*((G68/100)*(G59/365))</f>
        <v>0</v>
      </c>
      <c r="H66" s="3"/>
      <c r="I66" s="3"/>
      <c r="J66" s="2"/>
      <c r="K66" s="3"/>
      <c r="L66" s="3"/>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row>
    <row r="67" spans="1:57" x14ac:dyDescent="0.15">
      <c r="A67" s="3"/>
      <c r="B67" s="3" t="s">
        <v>35</v>
      </c>
      <c r="C67" s="3"/>
      <c r="D67" s="3"/>
      <c r="E67" s="3"/>
      <c r="F67" s="3"/>
      <c r="G67" s="38"/>
      <c r="H67" s="3"/>
      <c r="I67" s="3"/>
      <c r="J67" s="2"/>
      <c r="K67" s="3"/>
      <c r="L67" s="3"/>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row>
    <row r="68" spans="1:57" x14ac:dyDescent="0.15">
      <c r="A68" s="3"/>
      <c r="B68" s="3" t="s">
        <v>18</v>
      </c>
      <c r="C68" s="3"/>
      <c r="D68" s="3"/>
      <c r="E68" s="3"/>
      <c r="F68" s="3"/>
      <c r="G68" s="38"/>
      <c r="H68" s="3"/>
      <c r="I68" s="3"/>
      <c r="J68" s="2"/>
      <c r="K68" s="3"/>
      <c r="L68" s="3"/>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row>
    <row r="69" spans="1:57" x14ac:dyDescent="0.15">
      <c r="A69" s="3"/>
      <c r="B69" s="3"/>
      <c r="C69" s="3"/>
      <c r="D69" s="3"/>
      <c r="E69" s="3"/>
      <c r="F69" s="3"/>
      <c r="G69" s="3"/>
      <c r="H69" s="3"/>
      <c r="I69" s="3"/>
      <c r="J69" s="2"/>
      <c r="K69" s="3"/>
      <c r="L69" s="3"/>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row>
    <row r="70" spans="1:57" x14ac:dyDescent="0.15">
      <c r="A70" s="3"/>
      <c r="B70" s="3" t="s">
        <v>23</v>
      </c>
      <c r="C70" s="3"/>
      <c r="D70" s="3"/>
      <c r="E70" s="3"/>
      <c r="F70" s="3"/>
      <c r="G70" s="3"/>
      <c r="H70" s="13">
        <f>SUM(G63:G66)</f>
        <v>0</v>
      </c>
      <c r="I70" s="3"/>
      <c r="J70" s="2"/>
      <c r="K70" s="3"/>
      <c r="L70" s="3"/>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row>
    <row r="71" spans="1:57" x14ac:dyDescent="0.15">
      <c r="A71" s="3"/>
      <c r="B71" s="3" t="s">
        <v>24</v>
      </c>
      <c r="C71" s="3"/>
      <c r="D71" s="3"/>
      <c r="E71" s="3"/>
      <c r="F71" s="3"/>
      <c r="G71" s="3"/>
      <c r="H71" s="13">
        <f>+(((G68/100)/365)*G59)*F52</f>
        <v>0</v>
      </c>
      <c r="I71" s="3"/>
      <c r="J71" s="2"/>
      <c r="K71" s="3"/>
      <c r="L71" s="3"/>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row>
    <row r="72" spans="1:57" x14ac:dyDescent="0.15">
      <c r="A72" s="3"/>
      <c r="B72" s="3"/>
      <c r="C72" s="3"/>
      <c r="D72" s="3"/>
      <c r="E72" s="3"/>
      <c r="F72" s="3"/>
      <c r="G72" s="3"/>
      <c r="H72" s="20"/>
      <c r="I72" s="3"/>
      <c r="J72" s="2"/>
      <c r="K72" s="3"/>
      <c r="L72" s="3"/>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row>
    <row r="73" spans="1:57" ht="16" x14ac:dyDescent="0.2">
      <c r="A73" s="3"/>
      <c r="B73" s="22" t="s">
        <v>37</v>
      </c>
      <c r="C73" s="3"/>
      <c r="D73" s="3"/>
      <c r="E73" s="3"/>
      <c r="F73" s="3"/>
      <c r="G73" s="3"/>
      <c r="H73" s="16">
        <f>F48-H70-H71-F52</f>
        <v>0</v>
      </c>
      <c r="I73" s="3"/>
      <c r="J73" s="2"/>
      <c r="K73" s="3"/>
      <c r="L73" s="3"/>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row>
    <row r="74" spans="1:57" x14ac:dyDescent="0.15">
      <c r="A74" s="3"/>
      <c r="B74" s="3"/>
      <c r="C74" s="3"/>
      <c r="D74" s="3"/>
      <c r="E74" s="3"/>
      <c r="F74" s="3"/>
      <c r="G74" s="3"/>
      <c r="H74" s="3"/>
      <c r="I74" s="3"/>
      <c r="J74" s="2"/>
      <c r="K74" s="3"/>
      <c r="L74" s="3"/>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row>
    <row r="75" spans="1:57" x14ac:dyDescent="0.15">
      <c r="A75" s="3"/>
      <c r="B75" s="69" t="str">
        <f>IF(H73&gt;0,"Given the varibles you have entered, you will have greater return by "&amp;TEXT(Z2,"$#.##")&amp;" per calf placed in a feedyard if you sell after finishing compared to selling at the end of backgrounding",IF(H73&lt;0,"Given the variables you have entered, you will have greater return by "&amp;TEXT(Z2, "$#.##")&amp;" per calf placed in a feedyard if you sell at the end of backgrounding rather than after finishing", IF(H73=0,"Given the variables you have entered, you will have the same return per calf placed in a feedyard whether you sell after backgrounding or after finishing")))</f>
        <v>Given the variables you have entered, you will have the same return per calf placed in a feedyard whether you sell after backgrounding or after finishing</v>
      </c>
      <c r="C75" s="69"/>
      <c r="D75" s="69"/>
      <c r="E75" s="69"/>
      <c r="F75" s="69"/>
      <c r="G75" s="69"/>
      <c r="H75" s="69"/>
      <c r="I75" s="69"/>
      <c r="J75" s="69"/>
      <c r="K75" s="69"/>
      <c r="L75" s="3"/>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row>
    <row r="76" spans="1:57" ht="18.75" customHeight="1" x14ac:dyDescent="0.15">
      <c r="A76" s="3"/>
      <c r="B76" s="69"/>
      <c r="C76" s="69"/>
      <c r="D76" s="69"/>
      <c r="E76" s="69"/>
      <c r="F76" s="69"/>
      <c r="G76" s="69"/>
      <c r="H76" s="69"/>
      <c r="I76" s="69"/>
      <c r="J76" s="69"/>
      <c r="K76" s="69"/>
      <c r="L76" s="3"/>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row>
    <row r="77" spans="1:57" x14ac:dyDescent="0.15">
      <c r="A77" s="3"/>
      <c r="B77" s="3"/>
      <c r="C77" s="3"/>
      <c r="D77" s="3"/>
      <c r="E77" s="3"/>
      <c r="F77" s="3"/>
      <c r="G77" s="3"/>
      <c r="H77" s="3"/>
      <c r="I77" s="3"/>
      <c r="J77" s="2"/>
      <c r="K77" s="3"/>
      <c r="L77" s="3"/>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row>
    <row r="78" spans="1:57" ht="27.75" customHeight="1" x14ac:dyDescent="0.15">
      <c r="A78" s="53"/>
      <c r="B78" s="54" t="s">
        <v>36</v>
      </c>
      <c r="C78" s="55"/>
      <c r="D78" s="55"/>
      <c r="E78" s="55"/>
      <c r="F78" s="55"/>
      <c r="G78" s="55"/>
      <c r="H78" s="55"/>
      <c r="I78" s="55"/>
      <c r="J78" s="56"/>
      <c r="K78" s="55"/>
      <c r="L78" s="5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row>
    <row r="79" spans="1:57" ht="16" x14ac:dyDescent="0.2">
      <c r="A79" s="64" t="s">
        <v>21</v>
      </c>
      <c r="B79" s="65"/>
      <c r="C79" s="26"/>
      <c r="D79" s="26"/>
      <c r="E79" s="26"/>
      <c r="F79" s="26"/>
      <c r="G79" s="26"/>
      <c r="H79" s="50"/>
      <c r="I79" s="26"/>
      <c r="J79" s="27"/>
      <c r="K79" s="26"/>
      <c r="L79" s="26"/>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row>
    <row r="80" spans="1:57" x14ac:dyDescent="0.15">
      <c r="A80" s="26"/>
      <c r="B80" s="28" t="s">
        <v>1</v>
      </c>
      <c r="C80" s="26"/>
      <c r="D80" s="26"/>
      <c r="E80" s="26" t="s">
        <v>29</v>
      </c>
      <c r="F80" s="31">
        <f>F4+(G94*G95)</f>
        <v>0</v>
      </c>
      <c r="G80" s="26"/>
      <c r="H80" s="50"/>
      <c r="I80" s="26"/>
      <c r="J80" s="27"/>
      <c r="K80" s="26"/>
      <c r="L80" s="26"/>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row>
    <row r="81" spans="1:57" x14ac:dyDescent="0.15">
      <c r="A81" s="26"/>
      <c r="B81" s="26"/>
      <c r="C81" s="26"/>
      <c r="D81" s="26"/>
      <c r="E81" s="26" t="s">
        <v>2</v>
      </c>
      <c r="F81" s="43"/>
      <c r="G81" s="26"/>
      <c r="H81" s="44"/>
      <c r="I81" s="26"/>
      <c r="J81" s="27"/>
      <c r="K81" s="26"/>
      <c r="L81" s="26"/>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row>
    <row r="82" spans="1:57" x14ac:dyDescent="0.15">
      <c r="A82" s="26"/>
      <c r="B82" s="26"/>
      <c r="C82" s="26"/>
      <c r="D82" s="26"/>
      <c r="E82" s="26" t="s">
        <v>3</v>
      </c>
      <c r="F82" s="42"/>
      <c r="G82" s="26"/>
      <c r="H82" s="45"/>
      <c r="I82" s="26"/>
      <c r="J82" s="27"/>
      <c r="K82" s="26"/>
      <c r="L82" s="26"/>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row>
    <row r="83" spans="1:57" x14ac:dyDescent="0.15">
      <c r="A83" s="26"/>
      <c r="B83" s="26"/>
      <c r="C83" s="26"/>
      <c r="D83" s="26"/>
      <c r="E83" s="26" t="s">
        <v>28</v>
      </c>
      <c r="F83" s="42"/>
      <c r="G83" s="26"/>
      <c r="H83" s="27"/>
      <c r="I83" s="26"/>
      <c r="J83" s="27"/>
      <c r="K83" s="26"/>
      <c r="L83" s="26"/>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row>
    <row r="84" spans="1:57" x14ac:dyDescent="0.15">
      <c r="A84" s="26"/>
      <c r="B84" s="26"/>
      <c r="C84" s="26"/>
      <c r="D84" s="26"/>
      <c r="E84" s="26"/>
      <c r="F84" s="13">
        <f>+(F80/100)*F82*(1-(F81/100))-F83</f>
        <v>0</v>
      </c>
      <c r="G84" s="26"/>
      <c r="H84" s="27"/>
      <c r="I84" s="26"/>
      <c r="J84" s="27"/>
      <c r="K84" s="26"/>
      <c r="L84" s="26"/>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row>
    <row r="85" spans="1:57" x14ac:dyDescent="0.15">
      <c r="A85" s="26"/>
      <c r="B85" s="28" t="s">
        <v>25</v>
      </c>
      <c r="C85" s="30"/>
      <c r="D85" s="26"/>
      <c r="E85" s="26"/>
      <c r="F85" s="29"/>
      <c r="G85" s="26"/>
      <c r="H85" s="27"/>
      <c r="I85" s="26"/>
      <c r="J85" s="27"/>
      <c r="K85" s="26"/>
      <c r="L85" s="26"/>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row>
    <row r="86" spans="1:57" x14ac:dyDescent="0.15">
      <c r="A86" s="26"/>
      <c r="B86" s="26" t="s">
        <v>5</v>
      </c>
      <c r="C86" s="26"/>
      <c r="D86" s="26"/>
      <c r="E86" s="26" t="s">
        <v>29</v>
      </c>
      <c r="F86" s="31">
        <f>+F4</f>
        <v>0</v>
      </c>
      <c r="G86" s="26"/>
      <c r="H86" s="26"/>
      <c r="I86" s="26"/>
      <c r="J86" s="27"/>
      <c r="K86" s="26"/>
      <c r="L86" s="26"/>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row>
    <row r="87" spans="1:57" x14ac:dyDescent="0.15">
      <c r="A87" s="26"/>
      <c r="B87" s="26"/>
      <c r="C87" s="26"/>
      <c r="D87" s="26"/>
      <c r="E87" s="26" t="s">
        <v>32</v>
      </c>
      <c r="F87" s="13">
        <f>+F5</f>
        <v>0</v>
      </c>
      <c r="G87" s="26"/>
      <c r="H87" s="26"/>
      <c r="I87" s="26"/>
      <c r="J87" s="27"/>
      <c r="K87" s="26"/>
      <c r="L87" s="26"/>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row>
    <row r="88" spans="1:57" x14ac:dyDescent="0.15">
      <c r="A88" s="26"/>
      <c r="B88" s="26"/>
      <c r="C88" s="26"/>
      <c r="D88" s="26"/>
      <c r="E88" s="26"/>
      <c r="F88" s="13">
        <f>F8</f>
        <v>0</v>
      </c>
      <c r="G88" s="26"/>
      <c r="H88" s="26"/>
      <c r="I88" s="26"/>
      <c r="J88" s="27"/>
      <c r="K88" s="26"/>
      <c r="L88" s="26"/>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row>
    <row r="89" spans="1:57" x14ac:dyDescent="0.15">
      <c r="A89" s="26"/>
      <c r="B89" s="28" t="s">
        <v>6</v>
      </c>
      <c r="C89" s="26"/>
      <c r="D89" s="26"/>
      <c r="E89" s="26"/>
      <c r="F89" s="26"/>
      <c r="G89" s="26"/>
      <c r="H89" s="51"/>
      <c r="I89" s="26"/>
      <c r="J89" s="27"/>
      <c r="K89" s="26"/>
      <c r="L89" s="26"/>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row>
    <row r="90" spans="1:57" x14ac:dyDescent="0.15">
      <c r="A90" s="26"/>
      <c r="B90" s="26" t="s">
        <v>7</v>
      </c>
      <c r="C90" s="26"/>
      <c r="D90" s="26" t="s">
        <v>8</v>
      </c>
      <c r="E90" s="26"/>
      <c r="F90" s="26"/>
      <c r="G90" s="39"/>
      <c r="H90" s="45"/>
      <c r="I90" s="26"/>
      <c r="J90" s="27"/>
      <c r="K90" s="26"/>
      <c r="L90" s="26"/>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c r="BE90" s="35"/>
    </row>
    <row r="91" spans="1:57" x14ac:dyDescent="0.15">
      <c r="A91" s="26"/>
      <c r="B91" s="26"/>
      <c r="C91" s="26"/>
      <c r="D91" s="26" t="s">
        <v>9</v>
      </c>
      <c r="E91" s="26"/>
      <c r="F91" s="26"/>
      <c r="G91" s="41"/>
      <c r="H91" s="26"/>
      <c r="I91" s="26"/>
      <c r="J91" s="27"/>
      <c r="K91" s="26"/>
      <c r="L91" s="26"/>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row>
    <row r="92" spans="1:57" x14ac:dyDescent="0.15">
      <c r="A92" s="26"/>
      <c r="B92" s="26"/>
      <c r="C92" s="26"/>
      <c r="D92" s="26" t="s">
        <v>10</v>
      </c>
      <c r="E92" s="26"/>
      <c r="F92" s="26"/>
      <c r="G92" s="13">
        <f>+(G90/2000)*G91</f>
        <v>0</v>
      </c>
      <c r="H92" s="26"/>
      <c r="I92" s="26"/>
      <c r="J92" s="27"/>
      <c r="K92" s="26"/>
      <c r="L92" s="26"/>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row>
    <row r="93" spans="1:57" x14ac:dyDescent="0.15">
      <c r="A93" s="26"/>
      <c r="B93" s="26"/>
      <c r="C93" s="26"/>
      <c r="D93" s="26"/>
      <c r="E93" s="26"/>
      <c r="F93" s="26"/>
      <c r="G93" s="26"/>
      <c r="H93" s="26"/>
      <c r="I93" s="26"/>
      <c r="J93" s="27"/>
      <c r="K93" s="26"/>
      <c r="L93" s="26"/>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row>
    <row r="94" spans="1:57" x14ac:dyDescent="0.15">
      <c r="A94" s="26"/>
      <c r="B94" s="26" t="s">
        <v>34</v>
      </c>
      <c r="C94" s="26"/>
      <c r="D94" s="26"/>
      <c r="E94" s="26"/>
      <c r="F94" s="26"/>
      <c r="G94" s="38"/>
      <c r="H94" s="50"/>
      <c r="I94" s="26"/>
      <c r="J94" s="27"/>
      <c r="K94" s="26"/>
      <c r="L94" s="26"/>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row>
    <row r="95" spans="1:57" x14ac:dyDescent="0.15">
      <c r="A95" s="26"/>
      <c r="B95" s="26" t="s">
        <v>39</v>
      </c>
      <c r="C95" s="26"/>
      <c r="D95" s="26"/>
      <c r="E95" s="26"/>
      <c r="F95" s="26"/>
      <c r="G95" s="41"/>
      <c r="H95" s="47"/>
      <c r="I95" s="26"/>
      <c r="J95" s="27"/>
      <c r="K95" s="26"/>
      <c r="L95" s="26"/>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row>
    <row r="96" spans="1:57" x14ac:dyDescent="0.15">
      <c r="A96" s="26"/>
      <c r="B96" s="26"/>
      <c r="C96" s="26"/>
      <c r="D96" s="26"/>
      <c r="E96" s="26"/>
      <c r="F96" s="26"/>
      <c r="G96" s="26"/>
      <c r="H96" s="26"/>
      <c r="I96" s="26"/>
      <c r="J96" s="27"/>
      <c r="K96" s="26"/>
      <c r="L96" s="26"/>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row>
    <row r="97" spans="1:57" x14ac:dyDescent="0.15">
      <c r="A97" s="26"/>
      <c r="B97" s="26" t="s">
        <v>12</v>
      </c>
      <c r="C97" s="26"/>
      <c r="D97" s="26"/>
      <c r="E97" s="26"/>
      <c r="F97" s="26"/>
      <c r="G97" s="39"/>
      <c r="H97" s="26"/>
      <c r="I97" s="26"/>
      <c r="J97" s="27"/>
      <c r="K97" s="26"/>
      <c r="L97" s="26"/>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row>
    <row r="98" spans="1:57" x14ac:dyDescent="0.15">
      <c r="A98" s="26"/>
      <c r="B98" s="26" t="s">
        <v>13</v>
      </c>
      <c r="C98" s="26"/>
      <c r="D98" s="26"/>
      <c r="E98" s="26"/>
      <c r="F98" s="26"/>
      <c r="G98" s="13">
        <f>+(G92*G94)+(G97*G94)</f>
        <v>0</v>
      </c>
      <c r="H98" s="26"/>
      <c r="I98" s="26"/>
      <c r="J98" s="27"/>
      <c r="K98" s="26"/>
      <c r="L98" s="26"/>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row>
    <row r="99" spans="1:57" x14ac:dyDescent="0.15">
      <c r="A99" s="26"/>
      <c r="B99" s="26" t="s">
        <v>14</v>
      </c>
      <c r="C99" s="26"/>
      <c r="D99" s="26"/>
      <c r="E99" s="26"/>
      <c r="F99" s="26"/>
      <c r="G99" s="39"/>
      <c r="H99" s="26"/>
      <c r="I99" s="26"/>
      <c r="J99" s="27"/>
      <c r="K99" s="26"/>
      <c r="L99" s="26"/>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row>
    <row r="100" spans="1:57" x14ac:dyDescent="0.15">
      <c r="A100" s="26"/>
      <c r="B100" s="26" t="s">
        <v>15</v>
      </c>
      <c r="C100" s="26"/>
      <c r="D100" s="26"/>
      <c r="E100" s="26"/>
      <c r="F100" s="26"/>
      <c r="G100" s="39"/>
      <c r="H100" s="26"/>
      <c r="I100" s="26"/>
      <c r="J100" s="27"/>
      <c r="K100" s="26"/>
      <c r="L100" s="26"/>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row>
    <row r="101" spans="1:57" x14ac:dyDescent="0.15">
      <c r="A101" s="26"/>
      <c r="B101" s="26" t="s">
        <v>16</v>
      </c>
      <c r="C101" s="26"/>
      <c r="D101" s="26"/>
      <c r="E101" s="26"/>
      <c r="F101" s="26"/>
      <c r="G101" s="13">
        <f>+(((G92*G94)+(G97*G94)+G99+G100)*(G102/100))*((G103/100)*(G94/365))</f>
        <v>0</v>
      </c>
      <c r="H101" s="26"/>
      <c r="I101" s="26"/>
      <c r="J101" s="27"/>
      <c r="K101" s="27"/>
      <c r="L101" s="26"/>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row>
    <row r="102" spans="1:57" x14ac:dyDescent="0.15">
      <c r="A102" s="26"/>
      <c r="B102" s="26" t="s">
        <v>17</v>
      </c>
      <c r="C102" s="26"/>
      <c r="D102" s="26"/>
      <c r="E102" s="26"/>
      <c r="F102" s="26"/>
      <c r="G102" s="38"/>
      <c r="H102" s="26"/>
      <c r="I102" s="26"/>
      <c r="J102" s="27"/>
      <c r="K102" s="26"/>
      <c r="L102" s="26"/>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row>
    <row r="103" spans="1:57" x14ac:dyDescent="0.15">
      <c r="A103" s="26"/>
      <c r="B103" s="26" t="s">
        <v>18</v>
      </c>
      <c r="C103" s="26"/>
      <c r="D103" s="26"/>
      <c r="E103" s="26"/>
      <c r="F103" s="26"/>
      <c r="G103" s="38"/>
      <c r="H103" s="26"/>
      <c r="I103" s="26"/>
      <c r="J103" s="27"/>
      <c r="K103" s="26"/>
      <c r="L103" s="26"/>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row>
    <row r="104" spans="1:57" x14ac:dyDescent="0.15">
      <c r="A104" s="26"/>
      <c r="B104" s="26"/>
      <c r="C104" s="26"/>
      <c r="D104" s="26"/>
      <c r="E104" s="26"/>
      <c r="F104" s="26"/>
      <c r="G104" s="26"/>
      <c r="H104" s="26"/>
      <c r="I104" s="26"/>
      <c r="J104" s="27"/>
      <c r="K104" s="26"/>
      <c r="L104" s="26"/>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row>
    <row r="105" spans="1:57" x14ac:dyDescent="0.15">
      <c r="A105" s="26"/>
      <c r="B105" s="26" t="s">
        <v>23</v>
      </c>
      <c r="C105" s="26"/>
      <c r="D105" s="26"/>
      <c r="E105" s="26"/>
      <c r="F105" s="26"/>
      <c r="G105" s="26"/>
      <c r="H105" s="13">
        <f>SUM(G98:G101)</f>
        <v>0</v>
      </c>
      <c r="I105" s="26"/>
      <c r="J105" s="27"/>
      <c r="K105" s="26"/>
      <c r="L105" s="26"/>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row>
    <row r="106" spans="1:57" x14ac:dyDescent="0.15">
      <c r="A106" s="26"/>
      <c r="B106" s="26" t="s">
        <v>26</v>
      </c>
      <c r="C106" s="26"/>
      <c r="D106" s="26"/>
      <c r="E106" s="26"/>
      <c r="F106" s="26"/>
      <c r="G106" s="26"/>
      <c r="H106" s="13">
        <f>+(((G103/100)/365)*G94)*F88</f>
        <v>0</v>
      </c>
      <c r="I106" s="26"/>
      <c r="J106" s="27"/>
      <c r="K106" s="26"/>
      <c r="L106" s="26"/>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row>
    <row r="107" spans="1:57" x14ac:dyDescent="0.15">
      <c r="A107" s="26"/>
      <c r="B107" s="26"/>
      <c r="C107" s="26"/>
      <c r="D107" s="26"/>
      <c r="E107" s="26"/>
      <c r="F107" s="26"/>
      <c r="G107" s="26"/>
      <c r="H107" s="27"/>
      <c r="I107" s="26"/>
      <c r="J107" s="27"/>
      <c r="K107" s="26"/>
      <c r="L107" s="26"/>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row>
    <row r="108" spans="1:57" ht="16" x14ac:dyDescent="0.2">
      <c r="A108" s="26"/>
      <c r="B108" s="32" t="s">
        <v>40</v>
      </c>
      <c r="C108" s="26"/>
      <c r="D108" s="26"/>
      <c r="E108" s="26"/>
      <c r="F108" s="26"/>
      <c r="G108" s="26"/>
      <c r="H108" s="16">
        <f>F84-H105-H106-F88</f>
        <v>0</v>
      </c>
      <c r="I108" s="26"/>
      <c r="J108" s="27"/>
      <c r="K108" s="26"/>
      <c r="L108" s="26"/>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row>
    <row r="109" spans="1:57" x14ac:dyDescent="0.15">
      <c r="A109" s="26"/>
      <c r="B109" s="26"/>
      <c r="C109" s="26"/>
      <c r="D109" s="26"/>
      <c r="E109" s="26"/>
      <c r="F109" s="26"/>
      <c r="G109" s="26"/>
      <c r="H109" s="26"/>
      <c r="I109" s="26"/>
      <c r="J109" s="27"/>
      <c r="K109" s="26"/>
      <c r="L109" s="26"/>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row>
    <row r="110" spans="1:57" x14ac:dyDescent="0.15">
      <c r="A110" s="26"/>
      <c r="B110" s="75" t="str">
        <f>IF(H108&gt;0,"Given the varibles you have entered, you will have greater return by "&amp;TEXT(Z3,"$#.##")&amp;" per calf weaned if you sell after finishing compared to selling at weaning",IF(H108&lt;0,"Given the variables you have entered, you will have greater return by "&amp;TEXT(Z3, "$#.##")&amp;" per calf weaned if you sell at weaning rather than after finishing", IF(H108=0,"Given the variables you have entered, you will have the same return per calf weaned whether you sell at weaning or after finishing")))</f>
        <v>Given the variables you have entered, you will have the same return per calf weaned whether you sell at weaning or after finishing</v>
      </c>
      <c r="C110" s="75"/>
      <c r="D110" s="75"/>
      <c r="E110" s="75"/>
      <c r="F110" s="75"/>
      <c r="G110" s="75"/>
      <c r="H110" s="75"/>
      <c r="I110" s="75"/>
      <c r="J110" s="75"/>
      <c r="K110" s="75"/>
      <c r="L110" s="26"/>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row>
    <row r="111" spans="1:57" ht="20.25" customHeight="1" x14ac:dyDescent="0.15">
      <c r="A111" s="26"/>
      <c r="B111" s="75"/>
      <c r="C111" s="75"/>
      <c r="D111" s="75"/>
      <c r="E111" s="75"/>
      <c r="F111" s="75"/>
      <c r="G111" s="75"/>
      <c r="H111" s="75"/>
      <c r="I111" s="75"/>
      <c r="J111" s="75"/>
      <c r="K111" s="75"/>
      <c r="L111" s="26"/>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row>
    <row r="112" spans="1:57" x14ac:dyDescent="0.15">
      <c r="A112" s="26"/>
      <c r="B112" s="26"/>
      <c r="C112" s="26"/>
      <c r="D112" s="26"/>
      <c r="E112" s="26"/>
      <c r="F112" s="26"/>
      <c r="G112" s="26"/>
      <c r="H112" s="26"/>
      <c r="I112" s="26"/>
      <c r="J112" s="27"/>
      <c r="K112" s="26"/>
      <c r="L112" s="26"/>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row>
    <row r="113" spans="1:57" ht="45" customHeight="1" x14ac:dyDescent="0.15">
      <c r="A113" s="17"/>
      <c r="B113" s="76" t="b">
        <f>IF(AND(AA7&gt;AA8,AA7&gt;AA9,(AND(AA7&gt;AA10))),"Given the variables you have entered, you will receive the greatest return if you sell your calves at weaning.",IF(AND(AA8&gt;AA7,AA8&gt;AA9,(AND(AA8&gt;AA10))),"Given the variables you have entered, you will receive the greatest return if you sell your calves after backgrounding.",IF(AND(AA9&gt;AA7, AA9&gt;AA8,(AND(AA9&gt;AA10))),"Given the variables you have entered, you will receive the greatest return if you background your calves and then sell them after finishing.", IF(AND(AA10&gt;AA7, AA10&gt;AA8,(AND(AA10&gt;AA9))), "Given the variables you have entered, you will receive the greatest return if you sell your calves after finishing them as calf-feds (no backgrounding)."))))</f>
        <v>0</v>
      </c>
      <c r="C113" s="76"/>
      <c r="D113" s="76"/>
      <c r="E113" s="76"/>
      <c r="F113" s="76"/>
      <c r="G113" s="76"/>
      <c r="H113" s="76"/>
      <c r="I113" s="76"/>
      <c r="J113" s="76"/>
      <c r="K113" s="76"/>
      <c r="L113" s="17"/>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row>
    <row r="114" spans="1:57" x14ac:dyDescent="0.15">
      <c r="A114" s="35"/>
      <c r="B114" s="35"/>
      <c r="C114" s="35"/>
      <c r="D114" s="35"/>
      <c r="E114" s="35"/>
      <c r="F114" s="35"/>
      <c r="G114" s="35"/>
      <c r="H114" s="35"/>
      <c r="I114" s="35"/>
      <c r="J114" s="36"/>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row>
    <row r="115" spans="1:57" x14ac:dyDescent="0.15">
      <c r="A115" s="35"/>
      <c r="B115" s="35"/>
      <c r="C115" s="35"/>
      <c r="D115" s="35"/>
      <c r="E115" s="35"/>
      <c r="F115" s="35"/>
      <c r="G115" s="35"/>
      <c r="H115" s="35"/>
      <c r="I115" s="35"/>
      <c r="J115" s="36"/>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row>
    <row r="116" spans="1:57" x14ac:dyDescent="0.15">
      <c r="A116" s="35"/>
      <c r="B116" s="35"/>
      <c r="C116" s="35"/>
      <c r="D116" s="35"/>
      <c r="E116" s="35"/>
      <c r="F116" s="35"/>
      <c r="G116" s="35"/>
      <c r="H116" s="35"/>
      <c r="I116" s="35"/>
      <c r="J116" s="36"/>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row>
    <row r="117" spans="1:57" x14ac:dyDescent="0.15">
      <c r="A117" s="35"/>
      <c r="B117" s="35"/>
      <c r="C117" s="35"/>
      <c r="D117" s="35"/>
      <c r="E117" s="35"/>
      <c r="F117" s="35"/>
      <c r="G117" s="35"/>
      <c r="H117" s="35"/>
      <c r="I117" s="35"/>
      <c r="J117" s="36"/>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row>
    <row r="118" spans="1:57" x14ac:dyDescent="0.15">
      <c r="A118" s="35"/>
      <c r="B118" s="35"/>
      <c r="C118" s="35"/>
      <c r="D118" s="35"/>
      <c r="E118" s="35"/>
      <c r="F118" s="35"/>
      <c r="G118" s="35"/>
      <c r="H118" s="35"/>
      <c r="I118" s="35"/>
      <c r="J118" s="36"/>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row>
    <row r="119" spans="1:57" x14ac:dyDescent="0.15">
      <c r="A119" s="35"/>
      <c r="B119" s="35"/>
      <c r="C119" s="35"/>
      <c r="D119" s="35"/>
      <c r="E119" s="35"/>
      <c r="F119" s="35"/>
      <c r="G119" s="35"/>
      <c r="H119" s="35"/>
      <c r="I119" s="35"/>
      <c r="J119" s="36"/>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row>
    <row r="120" spans="1:57" x14ac:dyDescent="0.15">
      <c r="A120" s="35"/>
      <c r="B120" s="35"/>
      <c r="C120" s="35"/>
      <c r="D120" s="35"/>
      <c r="E120" s="35"/>
      <c r="F120" s="35"/>
      <c r="G120" s="35"/>
      <c r="H120" s="35"/>
      <c r="I120" s="35"/>
      <c r="J120" s="36"/>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row>
    <row r="121" spans="1:57" x14ac:dyDescent="0.15">
      <c r="A121" s="35"/>
      <c r="B121" s="35"/>
      <c r="C121" s="35"/>
      <c r="D121" s="35"/>
      <c r="E121" s="35"/>
      <c r="F121" s="35"/>
      <c r="G121" s="35"/>
      <c r="H121" s="35"/>
      <c r="I121" s="35"/>
      <c r="J121" s="36"/>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row>
    <row r="122" spans="1:57" x14ac:dyDescent="0.15">
      <c r="A122" s="35"/>
      <c r="B122" s="35"/>
      <c r="C122" s="35"/>
      <c r="D122" s="35"/>
      <c r="E122" s="35"/>
      <c r="F122" s="35"/>
      <c r="G122" s="35"/>
      <c r="H122" s="35"/>
      <c r="I122" s="35"/>
      <c r="J122" s="36"/>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row>
    <row r="123" spans="1:57" x14ac:dyDescent="0.15">
      <c r="A123" s="35"/>
      <c r="B123" s="35"/>
      <c r="C123" s="35"/>
      <c r="D123" s="35"/>
      <c r="E123" s="35"/>
      <c r="F123" s="35"/>
      <c r="G123" s="35"/>
      <c r="H123" s="35"/>
      <c r="I123" s="35"/>
      <c r="J123" s="36"/>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row>
    <row r="124" spans="1:57" x14ac:dyDescent="0.15">
      <c r="A124" s="35"/>
      <c r="B124" s="35"/>
      <c r="C124" s="35"/>
      <c r="D124" s="35"/>
      <c r="E124" s="35"/>
      <c r="F124" s="35"/>
      <c r="G124" s="35"/>
      <c r="H124" s="35"/>
      <c r="I124" s="35"/>
      <c r="J124" s="36"/>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row>
    <row r="125" spans="1:57" x14ac:dyDescent="0.15">
      <c r="A125" s="35"/>
      <c r="B125" s="35"/>
      <c r="C125" s="35"/>
      <c r="D125" s="35"/>
      <c r="E125" s="35"/>
      <c r="F125" s="35"/>
      <c r="G125" s="35"/>
      <c r="H125" s="35"/>
      <c r="I125" s="35"/>
      <c r="J125" s="36"/>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row>
    <row r="126" spans="1:57" x14ac:dyDescent="0.15">
      <c r="A126" s="35"/>
      <c r="B126" s="35"/>
      <c r="C126" s="35"/>
      <c r="D126" s="35"/>
      <c r="E126" s="35"/>
      <c r="F126" s="35"/>
      <c r="G126" s="35"/>
      <c r="H126" s="35"/>
      <c r="I126" s="35"/>
      <c r="J126" s="36"/>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row>
    <row r="127" spans="1:57" x14ac:dyDescent="0.15">
      <c r="A127" s="35"/>
      <c r="B127" s="35"/>
      <c r="C127" s="35"/>
      <c r="D127" s="35"/>
      <c r="E127" s="35"/>
      <c r="F127" s="35"/>
      <c r="G127" s="35"/>
      <c r="H127" s="35"/>
      <c r="I127" s="35"/>
      <c r="J127" s="36"/>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row>
    <row r="128" spans="1:57" x14ac:dyDescent="0.15">
      <c r="A128" s="35"/>
      <c r="B128" s="35"/>
      <c r="C128" s="35"/>
      <c r="D128" s="35"/>
      <c r="E128" s="35"/>
      <c r="F128" s="35"/>
      <c r="G128" s="35"/>
      <c r="H128" s="35"/>
      <c r="I128" s="35"/>
      <c r="J128" s="36"/>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row>
    <row r="129" spans="1:57" x14ac:dyDescent="0.15">
      <c r="A129" s="35"/>
      <c r="B129" s="35"/>
      <c r="C129" s="35"/>
      <c r="D129" s="35"/>
      <c r="E129" s="35"/>
      <c r="F129" s="35"/>
      <c r="G129" s="35"/>
      <c r="H129" s="35"/>
      <c r="I129" s="35"/>
      <c r="J129" s="36"/>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row>
    <row r="130" spans="1:57" x14ac:dyDescent="0.15">
      <c r="A130" s="35"/>
      <c r="B130" s="35"/>
      <c r="C130" s="35"/>
      <c r="D130" s="35"/>
      <c r="E130" s="35"/>
      <c r="F130" s="35"/>
      <c r="G130" s="35"/>
      <c r="H130" s="35"/>
      <c r="I130" s="35"/>
      <c r="J130" s="36"/>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row>
    <row r="131" spans="1:57" x14ac:dyDescent="0.15">
      <c r="A131" s="35"/>
      <c r="B131" s="35"/>
      <c r="C131" s="35"/>
      <c r="D131" s="35"/>
      <c r="E131" s="35"/>
      <c r="F131" s="35"/>
      <c r="G131" s="35"/>
      <c r="H131" s="35"/>
      <c r="I131" s="35"/>
      <c r="J131" s="36"/>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row>
    <row r="132" spans="1:57" x14ac:dyDescent="0.15">
      <c r="A132" s="35"/>
      <c r="B132" s="35"/>
      <c r="C132" s="35"/>
      <c r="D132" s="35"/>
      <c r="E132" s="35"/>
      <c r="F132" s="35"/>
      <c r="G132" s="35"/>
      <c r="H132" s="35"/>
      <c r="I132" s="35"/>
      <c r="J132" s="36"/>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row>
    <row r="133" spans="1:57" x14ac:dyDescent="0.15">
      <c r="A133" s="35"/>
      <c r="B133" s="35"/>
      <c r="C133" s="35"/>
      <c r="D133" s="35"/>
      <c r="E133" s="35"/>
      <c r="F133" s="35"/>
      <c r="G133" s="35"/>
      <c r="H133" s="35"/>
      <c r="I133" s="35"/>
      <c r="J133" s="36"/>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row>
    <row r="134" spans="1:57" x14ac:dyDescent="0.15">
      <c r="A134" s="35"/>
      <c r="B134" s="35"/>
      <c r="C134" s="35"/>
      <c r="D134" s="35"/>
      <c r="E134" s="35"/>
      <c r="F134" s="35"/>
      <c r="G134" s="35"/>
      <c r="H134" s="35"/>
      <c r="I134" s="35"/>
      <c r="J134" s="36"/>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row>
    <row r="135" spans="1:57" x14ac:dyDescent="0.15">
      <c r="A135" s="35"/>
      <c r="B135" s="35"/>
      <c r="C135" s="35"/>
      <c r="D135" s="35"/>
      <c r="E135" s="35"/>
      <c r="F135" s="35"/>
      <c r="G135" s="35"/>
      <c r="H135" s="35"/>
      <c r="I135" s="35"/>
      <c r="J135" s="36"/>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row>
    <row r="136" spans="1:57" x14ac:dyDescent="0.15">
      <c r="A136" s="35"/>
      <c r="B136" s="35"/>
      <c r="C136" s="35"/>
      <c r="D136" s="35"/>
      <c r="E136" s="35"/>
      <c r="F136" s="35"/>
      <c r="G136" s="35"/>
      <c r="H136" s="35"/>
      <c r="I136" s="35"/>
      <c r="J136" s="36"/>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row>
    <row r="137" spans="1:57" x14ac:dyDescent="0.15">
      <c r="A137" s="35"/>
      <c r="B137" s="35"/>
      <c r="C137" s="35"/>
      <c r="D137" s="35"/>
      <c r="E137" s="35"/>
      <c r="F137" s="35"/>
      <c r="G137" s="35"/>
      <c r="H137" s="35"/>
      <c r="I137" s="35"/>
      <c r="J137" s="36"/>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row>
    <row r="138" spans="1:57" x14ac:dyDescent="0.15">
      <c r="A138" s="35"/>
      <c r="B138" s="35"/>
      <c r="C138" s="35"/>
      <c r="D138" s="35"/>
      <c r="E138" s="35"/>
      <c r="F138" s="35"/>
      <c r="G138" s="35"/>
      <c r="H138" s="35"/>
      <c r="I138" s="35"/>
      <c r="J138" s="36"/>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row>
    <row r="139" spans="1:57" x14ac:dyDescent="0.15">
      <c r="A139" s="35"/>
      <c r="B139" s="35"/>
      <c r="C139" s="35"/>
      <c r="D139" s="35"/>
      <c r="E139" s="35"/>
      <c r="F139" s="35"/>
      <c r="G139" s="35"/>
      <c r="H139" s="35"/>
      <c r="I139" s="35"/>
      <c r="J139" s="36"/>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row>
    <row r="140" spans="1:57" x14ac:dyDescent="0.15">
      <c r="A140" s="35"/>
      <c r="B140" s="35"/>
      <c r="C140" s="35"/>
      <c r="D140" s="35"/>
      <c r="E140" s="35"/>
      <c r="F140" s="35"/>
      <c r="G140" s="35"/>
      <c r="H140" s="35"/>
      <c r="I140" s="35"/>
      <c r="J140" s="36"/>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row>
    <row r="141" spans="1:57" x14ac:dyDescent="0.15">
      <c r="A141" s="35"/>
      <c r="B141" s="35"/>
      <c r="C141" s="35"/>
      <c r="D141" s="35"/>
      <c r="E141" s="35"/>
      <c r="F141" s="35"/>
      <c r="G141" s="35"/>
      <c r="H141" s="35"/>
      <c r="I141" s="35"/>
      <c r="J141" s="36"/>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row>
    <row r="142" spans="1:57" x14ac:dyDescent="0.15">
      <c r="A142" s="35"/>
      <c r="B142" s="35"/>
      <c r="C142" s="35"/>
      <c r="D142" s="35"/>
      <c r="E142" s="35"/>
      <c r="F142" s="35"/>
      <c r="G142" s="35"/>
      <c r="H142" s="35"/>
      <c r="I142" s="35"/>
      <c r="J142" s="36"/>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row>
    <row r="143" spans="1:57" x14ac:dyDescent="0.15">
      <c r="A143" s="35"/>
      <c r="B143" s="35"/>
      <c r="C143" s="35"/>
      <c r="D143" s="35"/>
      <c r="E143" s="35"/>
      <c r="F143" s="35"/>
      <c r="G143" s="35"/>
      <c r="H143" s="35"/>
      <c r="I143" s="35"/>
      <c r="J143" s="36"/>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row>
    <row r="144" spans="1:57" x14ac:dyDescent="0.15">
      <c r="A144" s="35"/>
      <c r="B144" s="35"/>
      <c r="C144" s="35"/>
      <c r="D144" s="35"/>
      <c r="E144" s="35"/>
      <c r="F144" s="35"/>
      <c r="G144" s="35"/>
      <c r="H144" s="35"/>
      <c r="I144" s="35"/>
      <c r="J144" s="36"/>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row>
    <row r="145" spans="1:57" x14ac:dyDescent="0.15">
      <c r="A145" s="35"/>
      <c r="B145" s="35"/>
      <c r="C145" s="35"/>
      <c r="D145" s="35"/>
      <c r="E145" s="35"/>
      <c r="F145" s="35"/>
      <c r="G145" s="35"/>
      <c r="H145" s="35"/>
      <c r="I145" s="35"/>
      <c r="J145" s="36"/>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row>
    <row r="146" spans="1:57" x14ac:dyDescent="0.15">
      <c r="A146" s="35"/>
      <c r="B146" s="35"/>
      <c r="C146" s="35"/>
      <c r="D146" s="35"/>
      <c r="E146" s="35"/>
      <c r="F146" s="35"/>
      <c r="G146" s="35"/>
      <c r="H146" s="35"/>
      <c r="I146" s="35"/>
      <c r="J146" s="36"/>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row>
    <row r="147" spans="1:57" x14ac:dyDescent="0.15">
      <c r="A147" s="35"/>
      <c r="B147" s="35"/>
      <c r="C147" s="35"/>
      <c r="D147" s="35"/>
      <c r="E147" s="35"/>
      <c r="F147" s="35"/>
      <c r="G147" s="35"/>
      <c r="H147" s="35"/>
      <c r="I147" s="35"/>
      <c r="J147" s="36"/>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row>
    <row r="148" spans="1:57" x14ac:dyDescent="0.15">
      <c r="A148" s="35"/>
      <c r="B148" s="35"/>
      <c r="C148" s="35"/>
      <c r="D148" s="35"/>
      <c r="E148" s="35"/>
      <c r="F148" s="35"/>
      <c r="G148" s="35"/>
      <c r="H148" s="35"/>
      <c r="I148" s="35"/>
      <c r="J148" s="36"/>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row>
    <row r="149" spans="1:57" x14ac:dyDescent="0.15">
      <c r="A149" s="35"/>
      <c r="B149" s="35"/>
      <c r="C149" s="35"/>
      <c r="D149" s="35"/>
      <c r="E149" s="35"/>
      <c r="F149" s="35"/>
      <c r="G149" s="35"/>
      <c r="H149" s="35"/>
      <c r="I149" s="35"/>
      <c r="J149" s="36"/>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row>
    <row r="150" spans="1:57" x14ac:dyDescent="0.15">
      <c r="A150" s="35"/>
      <c r="B150" s="35"/>
      <c r="C150" s="35"/>
      <c r="D150" s="35"/>
      <c r="E150" s="35"/>
      <c r="F150" s="35"/>
      <c r="G150" s="35"/>
      <c r="H150" s="35"/>
      <c r="I150" s="35"/>
      <c r="J150" s="36"/>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row>
    <row r="151" spans="1:57" x14ac:dyDescent="0.15">
      <c r="A151" s="35"/>
      <c r="B151" s="35"/>
      <c r="C151" s="35"/>
      <c r="D151" s="35"/>
      <c r="E151" s="35"/>
      <c r="F151" s="35"/>
      <c r="G151" s="35"/>
      <c r="H151" s="35"/>
      <c r="I151" s="35"/>
      <c r="J151" s="36"/>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row>
    <row r="152" spans="1:57" x14ac:dyDescent="0.15">
      <c r="A152" s="35"/>
      <c r="B152" s="35"/>
      <c r="C152" s="35"/>
      <c r="D152" s="35"/>
      <c r="E152" s="35"/>
      <c r="F152" s="35"/>
      <c r="G152" s="35"/>
      <c r="H152" s="35"/>
      <c r="I152" s="35"/>
      <c r="J152" s="36"/>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row>
    <row r="153" spans="1:57" x14ac:dyDescent="0.15">
      <c r="A153" s="35"/>
      <c r="B153" s="35"/>
      <c r="C153" s="35"/>
      <c r="D153" s="35"/>
      <c r="E153" s="35"/>
      <c r="F153" s="35"/>
      <c r="G153" s="35"/>
      <c r="H153" s="35"/>
      <c r="I153" s="35"/>
      <c r="J153" s="36"/>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row>
    <row r="154" spans="1:57" x14ac:dyDescent="0.15">
      <c r="A154" s="35"/>
      <c r="B154" s="35"/>
      <c r="C154" s="35"/>
      <c r="D154" s="35"/>
      <c r="E154" s="35"/>
      <c r="F154" s="35"/>
      <c r="G154" s="35"/>
      <c r="H154" s="35"/>
      <c r="I154" s="35"/>
      <c r="J154" s="36"/>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row>
    <row r="155" spans="1:57" x14ac:dyDescent="0.15">
      <c r="A155" s="35"/>
      <c r="B155" s="35"/>
      <c r="C155" s="35"/>
      <c r="D155" s="35"/>
      <c r="E155" s="35"/>
      <c r="F155" s="35"/>
      <c r="G155" s="35"/>
      <c r="H155" s="35"/>
      <c r="I155" s="35"/>
      <c r="J155" s="36"/>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row>
    <row r="156" spans="1:57" x14ac:dyDescent="0.15">
      <c r="A156" s="35"/>
      <c r="B156" s="35"/>
      <c r="C156" s="35"/>
      <c r="D156" s="35"/>
      <c r="E156" s="35"/>
      <c r="F156" s="35"/>
      <c r="G156" s="35"/>
      <c r="H156" s="35"/>
      <c r="I156" s="35"/>
      <c r="J156" s="36"/>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row>
    <row r="157" spans="1:57" x14ac:dyDescent="0.15">
      <c r="A157" s="35"/>
      <c r="B157" s="35"/>
      <c r="C157" s="35"/>
      <c r="D157" s="35"/>
      <c r="E157" s="35"/>
      <c r="F157" s="35"/>
      <c r="G157" s="35"/>
      <c r="H157" s="35"/>
      <c r="I157" s="35"/>
      <c r="J157" s="36"/>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row>
    <row r="158" spans="1:57" x14ac:dyDescent="0.15">
      <c r="A158" s="35"/>
      <c r="B158" s="35"/>
      <c r="C158" s="35"/>
      <c r="D158" s="35"/>
      <c r="E158" s="35"/>
      <c r="F158" s="35"/>
      <c r="G158" s="35"/>
      <c r="H158" s="35"/>
      <c r="I158" s="35"/>
      <c r="J158" s="36"/>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row>
    <row r="159" spans="1:57" x14ac:dyDescent="0.15">
      <c r="A159" s="35"/>
      <c r="B159" s="35"/>
      <c r="C159" s="35"/>
      <c r="D159" s="35"/>
      <c r="E159" s="35"/>
      <c r="F159" s="35"/>
      <c r="G159" s="35"/>
      <c r="H159" s="35"/>
      <c r="I159" s="35"/>
      <c r="J159" s="36"/>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row>
    <row r="160" spans="1:57" x14ac:dyDescent="0.15">
      <c r="A160" s="35"/>
      <c r="B160" s="35"/>
      <c r="C160" s="35"/>
      <c r="D160" s="35"/>
      <c r="E160" s="35"/>
      <c r="F160" s="35"/>
      <c r="G160" s="35"/>
      <c r="H160" s="35"/>
      <c r="I160" s="35"/>
      <c r="J160" s="36"/>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row>
    <row r="161" spans="1:57" x14ac:dyDescent="0.15">
      <c r="A161" s="35"/>
      <c r="B161" s="35"/>
      <c r="C161" s="35"/>
      <c r="D161" s="35"/>
      <c r="E161" s="35"/>
      <c r="F161" s="35"/>
      <c r="G161" s="35"/>
      <c r="H161" s="35"/>
      <c r="I161" s="35"/>
      <c r="J161" s="36"/>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row>
    <row r="162" spans="1:57" x14ac:dyDescent="0.15">
      <c r="A162" s="35"/>
      <c r="B162" s="35"/>
      <c r="C162" s="35"/>
      <c r="D162" s="35"/>
      <c r="E162" s="35"/>
      <c r="F162" s="35"/>
      <c r="G162" s="35"/>
      <c r="H162" s="35"/>
      <c r="I162" s="35"/>
      <c r="J162" s="36"/>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row>
    <row r="163" spans="1:57" x14ac:dyDescent="0.15">
      <c r="A163" s="35"/>
      <c r="B163" s="35"/>
      <c r="C163" s="35"/>
      <c r="D163" s="35"/>
      <c r="E163" s="35"/>
      <c r="F163" s="35"/>
      <c r="G163" s="35"/>
      <c r="H163" s="35"/>
      <c r="I163" s="35"/>
      <c r="J163" s="36"/>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row>
    <row r="164" spans="1:57" x14ac:dyDescent="0.15">
      <c r="A164" s="35"/>
      <c r="B164" s="35"/>
      <c r="C164" s="35"/>
      <c r="D164" s="35"/>
      <c r="E164" s="35"/>
      <c r="F164" s="35"/>
      <c r="G164" s="35"/>
      <c r="H164" s="35"/>
      <c r="I164" s="35"/>
      <c r="J164" s="36"/>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row>
    <row r="165" spans="1:57" x14ac:dyDescent="0.15">
      <c r="A165" s="35"/>
      <c r="B165" s="35"/>
      <c r="C165" s="35"/>
      <c r="D165" s="35"/>
      <c r="E165" s="35"/>
      <c r="F165" s="35"/>
      <c r="G165" s="35"/>
      <c r="H165" s="35"/>
      <c r="I165" s="35"/>
      <c r="J165" s="36"/>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row>
    <row r="166" spans="1:57" x14ac:dyDescent="0.15">
      <c r="A166" s="35"/>
      <c r="B166" s="35"/>
      <c r="C166" s="35"/>
      <c r="D166" s="35"/>
      <c r="E166" s="35"/>
      <c r="F166" s="35"/>
      <c r="G166" s="35"/>
      <c r="H166" s="35"/>
      <c r="I166" s="35"/>
      <c r="J166" s="36"/>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row>
    <row r="167" spans="1:57" x14ac:dyDescent="0.15">
      <c r="A167" s="35"/>
      <c r="B167" s="35"/>
      <c r="C167" s="35"/>
      <c r="D167" s="35"/>
      <c r="E167" s="35"/>
      <c r="F167" s="35"/>
      <c r="G167" s="35"/>
      <c r="H167" s="35"/>
      <c r="I167" s="35"/>
      <c r="J167" s="36"/>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row>
    <row r="168" spans="1:57" x14ac:dyDescent="0.15">
      <c r="A168" s="35"/>
      <c r="B168" s="35"/>
      <c r="C168" s="35"/>
      <c r="D168" s="35"/>
      <c r="E168" s="35"/>
      <c r="F168" s="35"/>
      <c r="G168" s="35"/>
      <c r="H168" s="35"/>
      <c r="I168" s="35"/>
      <c r="J168" s="36"/>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row>
    <row r="169" spans="1:57" x14ac:dyDescent="0.1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row>
    <row r="170" spans="1:57" x14ac:dyDescent="0.1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row>
    <row r="171" spans="1:57" x14ac:dyDescent="0.1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row>
    <row r="172" spans="1:57" x14ac:dyDescent="0.1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row>
    <row r="173" spans="1:57" x14ac:dyDescent="0.1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row>
    <row r="174" spans="1:57" x14ac:dyDescent="0.1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row>
    <row r="175" spans="1:57" x14ac:dyDescent="0.1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row>
    <row r="176" spans="1:57" x14ac:dyDescent="0.1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row>
    <row r="177" spans="13:57" x14ac:dyDescent="0.1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row>
    <row r="178" spans="13:57" x14ac:dyDescent="0.1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row>
    <row r="179" spans="13:57" x14ac:dyDescent="0.1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row>
    <row r="180" spans="13:57" x14ac:dyDescent="0.1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row>
    <row r="181" spans="13:57" x14ac:dyDescent="0.1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row>
    <row r="182" spans="13:57" x14ac:dyDescent="0.1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row>
    <row r="183" spans="13:57" x14ac:dyDescent="0.1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row>
    <row r="184" spans="13:57" x14ac:dyDescent="0.1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row>
    <row r="185" spans="13:57" x14ac:dyDescent="0.1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row>
    <row r="186" spans="13:57" x14ac:dyDescent="0.1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row>
    <row r="187" spans="13:57" x14ac:dyDescent="0.1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row>
    <row r="188" spans="13:57" x14ac:dyDescent="0.1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row>
    <row r="189" spans="13:57" x14ac:dyDescent="0.1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row>
    <row r="190" spans="13:57" x14ac:dyDescent="0.1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row>
    <row r="191" spans="13:57" x14ac:dyDescent="0.1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row>
    <row r="192" spans="13:57" x14ac:dyDescent="0.1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row>
    <row r="193" spans="13:57" x14ac:dyDescent="0.1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row>
    <row r="194" spans="13:57" x14ac:dyDescent="0.1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row>
    <row r="195" spans="13:57" x14ac:dyDescent="0.1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row>
    <row r="196" spans="13:57" x14ac:dyDescent="0.1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row>
    <row r="197" spans="13:57" x14ac:dyDescent="0.1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row>
    <row r="198" spans="13:57" x14ac:dyDescent="0.1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row>
    <row r="199" spans="13:57" ht="25" x14ac:dyDescent="0.2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83" t="s">
        <v>42</v>
      </c>
      <c r="AN199" s="84"/>
      <c r="AO199" s="84"/>
      <c r="AP199" s="84"/>
      <c r="AQ199" s="84"/>
      <c r="AR199" s="84"/>
      <c r="AS199" s="84"/>
      <c r="AT199" s="84"/>
      <c r="AU199" s="84"/>
      <c r="AV199" s="84"/>
      <c r="AW199" s="85"/>
      <c r="AX199" s="35"/>
      <c r="AY199" s="35"/>
      <c r="AZ199" s="35"/>
      <c r="BA199" s="35"/>
      <c r="BB199" s="35"/>
      <c r="BC199" s="35"/>
      <c r="BD199" s="35"/>
      <c r="BE199" s="35"/>
    </row>
    <row r="200" spans="13:57" ht="20" x14ac:dyDescent="0.2">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86" t="s">
        <v>43</v>
      </c>
      <c r="AN200" s="87"/>
      <c r="AO200" s="87"/>
      <c r="AP200" s="87"/>
      <c r="AQ200" s="87"/>
      <c r="AR200" s="87"/>
      <c r="AS200" s="87"/>
      <c r="AT200" s="87"/>
      <c r="AU200" s="87"/>
      <c r="AV200" s="87"/>
      <c r="AW200" s="88"/>
      <c r="AX200" s="35"/>
      <c r="AY200" s="35"/>
      <c r="AZ200" s="35"/>
      <c r="BA200" s="35"/>
      <c r="BB200" s="35"/>
      <c r="BC200" s="35"/>
      <c r="BD200" s="35"/>
      <c r="BE200" s="35"/>
    </row>
    <row r="201" spans="13:57" ht="20.25" customHeight="1" x14ac:dyDescent="0.2">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80" t="s">
        <v>46</v>
      </c>
      <c r="AN201" s="81"/>
      <c r="AO201" s="81"/>
      <c r="AP201" s="81"/>
      <c r="AQ201" s="81"/>
      <c r="AR201" s="81"/>
      <c r="AS201" s="81"/>
      <c r="AT201" s="81"/>
      <c r="AU201" s="81"/>
      <c r="AV201" s="81"/>
      <c r="AW201" s="82"/>
      <c r="AX201" s="35"/>
      <c r="AY201" s="35"/>
      <c r="AZ201" s="35"/>
      <c r="BA201" s="35"/>
      <c r="BB201" s="35"/>
      <c r="BC201" s="35"/>
      <c r="BD201" s="35"/>
      <c r="BE201" s="35"/>
    </row>
    <row r="202" spans="13:57" ht="41.25" customHeight="1" x14ac:dyDescent="0.1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77" t="str">
        <f>IF(AND(H37&lt;0,H12="All Values"),"Given the variables you have entered, selling at weaning will have superior return compared to selling after backgrounding for "&amp;TEXT(G23,"#")&amp;" days regardless of the death rate during the backgrounding phase", IF(AND(H37&lt;0,H12&gt;0),"Given the variables you have entered, selling at weaning will have superior return compared to selling after backgrounding for "&amp;TEXT(G23,"#")&amp;" days until the death rate is "&amp;TEXT(H12,"#.#")&amp;" percent or less", IF(AND(H37&gt;0, H12="All Values"), "Given the variables you have entered,selling after backgrounding for "&amp;TEXT(G23,"#")&amp;" days will have superior returns regardless of the death rate during the backgrounding phase", IF(AND(H37&gt;0, H12&gt;0), "Given the variables you have entered, selling after backgrounding for "&amp;TEXT(G23,"#")&amp;" days will have superior returns until the death rate is "&amp;TEXT(H12,"#.#")&amp;" percent or more",""))))</f>
        <v/>
      </c>
      <c r="AN202" s="78"/>
      <c r="AO202" s="78"/>
      <c r="AP202" s="78"/>
      <c r="AQ202" s="78"/>
      <c r="AR202" s="78"/>
      <c r="AS202" s="78"/>
      <c r="AT202" s="78"/>
      <c r="AU202" s="78"/>
      <c r="AV202" s="78"/>
      <c r="AW202" s="79"/>
      <c r="AX202" s="35"/>
      <c r="AY202" s="35"/>
      <c r="AZ202" s="35"/>
      <c r="BA202" s="35"/>
      <c r="BB202" s="35"/>
      <c r="BC202" s="35"/>
      <c r="BD202" s="35"/>
      <c r="BE202" s="35"/>
    </row>
    <row r="203" spans="13:57" ht="20.25" customHeight="1" x14ac:dyDescent="0.2">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89" t="s">
        <v>47</v>
      </c>
      <c r="AN203" s="90"/>
      <c r="AO203" s="90"/>
      <c r="AP203" s="90"/>
      <c r="AQ203" s="90"/>
      <c r="AR203" s="90"/>
      <c r="AS203" s="90"/>
      <c r="AT203" s="90"/>
      <c r="AU203" s="90"/>
      <c r="AV203" s="90"/>
      <c r="AW203" s="91"/>
      <c r="AX203" s="35"/>
      <c r="AY203" s="35"/>
      <c r="AZ203" s="35"/>
      <c r="BA203" s="35"/>
      <c r="BB203" s="35"/>
      <c r="BC203" s="35"/>
      <c r="BD203" s="35"/>
      <c r="BE203" s="35"/>
    </row>
    <row r="204" spans="13:57" ht="40.5" customHeight="1" x14ac:dyDescent="0.1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77" t="str">
        <f>IF(H13="","",IF(H37&lt;0,"Given the variables you have entered, selling at weaning will have superior return compared to selling after backgrounding for "&amp;TEXT(G23,"#")&amp;" days until the sale price at the end of backgrounding is "&amp;TEXT(H13,"$#.##")&amp;" per cwt. or more", IF(H37&gt;0, "Given the variables you have entered,selling after backgrounding for "&amp;TEXT(G25,"#")&amp;" days will have superior returns compared to selling at weaning until the sale price at the end of backgrounding is "&amp;TEXT(H13,"$#.##")&amp;" per cwt. or less", "")))</f>
        <v/>
      </c>
      <c r="AN204" s="78"/>
      <c r="AO204" s="78"/>
      <c r="AP204" s="78"/>
      <c r="AQ204" s="78"/>
      <c r="AR204" s="78"/>
      <c r="AS204" s="78"/>
      <c r="AT204" s="78"/>
      <c r="AU204" s="78"/>
      <c r="AV204" s="78"/>
      <c r="AW204" s="79"/>
      <c r="AX204" s="35"/>
      <c r="AY204" s="35"/>
      <c r="AZ204" s="35"/>
      <c r="BA204" s="35"/>
      <c r="BB204" s="35"/>
      <c r="BC204" s="35"/>
      <c r="BD204" s="35"/>
      <c r="BE204" s="35"/>
    </row>
    <row r="205" spans="13:57" ht="20.25" customHeight="1" x14ac:dyDescent="0.2">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89" t="s">
        <v>48</v>
      </c>
      <c r="AN205" s="90"/>
      <c r="AO205" s="90"/>
      <c r="AP205" s="90"/>
      <c r="AQ205" s="90"/>
      <c r="AR205" s="90"/>
      <c r="AS205" s="90"/>
      <c r="AT205" s="90"/>
      <c r="AU205" s="90"/>
      <c r="AV205" s="90"/>
      <c r="AW205" s="91"/>
      <c r="AX205" s="35"/>
      <c r="AY205" s="35"/>
      <c r="AZ205" s="35"/>
      <c r="BA205" s="35"/>
      <c r="BB205" s="35"/>
      <c r="BC205" s="35"/>
      <c r="BD205" s="35"/>
      <c r="BE205" s="35"/>
    </row>
    <row r="206" spans="13:57" ht="39.75" customHeight="1" x14ac:dyDescent="0.1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77" t="str">
        <f>IF(H19="","",IF(H37&lt;0,"Given the variables you have entered, selling at weaning will have superior return compared to selling after backgrounding for "&amp;TEXT(G23,"#")&amp;" days until the feed is "&amp;TEXT(H19,"$#.##")&amp;" per ton or less", IF(H37&gt;0, "Given the variables you have entered,selling after backgrounding for "&amp;TEXT(G23,"#")&amp;" days will have superior returns compared to selling at weaning until the feed price is "&amp;TEXT(H19,"$#.##")&amp;" per ton or more", "")))</f>
        <v/>
      </c>
      <c r="AN206" s="78"/>
      <c r="AO206" s="78"/>
      <c r="AP206" s="78"/>
      <c r="AQ206" s="78"/>
      <c r="AR206" s="78"/>
      <c r="AS206" s="78"/>
      <c r="AT206" s="78"/>
      <c r="AU206" s="78"/>
      <c r="AV206" s="78"/>
      <c r="AW206" s="79"/>
      <c r="AX206" s="35"/>
      <c r="AY206" s="35"/>
      <c r="AZ206" s="35"/>
      <c r="BA206" s="35"/>
      <c r="BB206" s="35"/>
      <c r="BC206" s="35"/>
      <c r="BD206" s="35"/>
      <c r="BE206" s="35"/>
    </row>
    <row r="207" spans="13:57" ht="19.5" customHeight="1" x14ac:dyDescent="0.2">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89" t="s">
        <v>49</v>
      </c>
      <c r="AN207" s="90"/>
      <c r="AO207" s="90"/>
      <c r="AP207" s="90"/>
      <c r="AQ207" s="90"/>
      <c r="AR207" s="90"/>
      <c r="AS207" s="90"/>
      <c r="AT207" s="90"/>
      <c r="AU207" s="90"/>
      <c r="AV207" s="90"/>
      <c r="AW207" s="91"/>
      <c r="AX207" s="35"/>
      <c r="AY207" s="35"/>
      <c r="AZ207" s="35"/>
      <c r="BA207" s="35"/>
      <c r="BB207" s="35"/>
      <c r="BC207" s="35"/>
      <c r="BD207" s="35"/>
      <c r="BE207" s="35"/>
    </row>
    <row r="208" spans="13:57" ht="39.75" customHeight="1" x14ac:dyDescent="0.1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77" t="str">
        <f>IF(H24="","",IF(H37&lt;0,"Given the variables you have entered, selling at weaning will have superior return compared to selling after backgrounding for "&amp;TEXT(G23,"#")&amp;" days until the ADG during backgrounding is "&amp;TEXT(H24,"#.##")&amp;" lbs./d or more (at the same selling price)", IF(H37&gt;0, "Given the variables you have entered,selling after backgrounding for "&amp;TEXT(G23,"#")&amp;" days will have superior returns compared to selling at weaning until the ADG is "&amp;TEXT(H24,"#.##")&amp;" lbs./d or less (at the same selling price)", "")))</f>
        <v/>
      </c>
      <c r="AN208" s="78"/>
      <c r="AO208" s="78"/>
      <c r="AP208" s="78"/>
      <c r="AQ208" s="78"/>
      <c r="AR208" s="78"/>
      <c r="AS208" s="78"/>
      <c r="AT208" s="78"/>
      <c r="AU208" s="78"/>
      <c r="AV208" s="78"/>
      <c r="AW208" s="79"/>
      <c r="AX208" s="35"/>
      <c r="AY208" s="35"/>
      <c r="AZ208" s="35"/>
      <c r="BA208" s="35"/>
      <c r="BB208" s="35"/>
      <c r="BC208" s="35"/>
      <c r="BD208" s="35"/>
      <c r="BE208" s="35"/>
    </row>
    <row r="209" spans="13:57" ht="20" x14ac:dyDescent="0.2">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86" t="s">
        <v>44</v>
      </c>
      <c r="AN209" s="87"/>
      <c r="AO209" s="87"/>
      <c r="AP209" s="87"/>
      <c r="AQ209" s="87"/>
      <c r="AR209" s="87"/>
      <c r="AS209" s="87"/>
      <c r="AT209" s="87"/>
      <c r="AU209" s="87"/>
      <c r="AV209" s="87"/>
      <c r="AW209" s="88"/>
      <c r="AX209" s="35"/>
      <c r="AY209" s="35"/>
      <c r="AZ209" s="35"/>
      <c r="BA209" s="35"/>
      <c r="BB209" s="35"/>
      <c r="BC209" s="35"/>
      <c r="BD209" s="35"/>
      <c r="BE209" s="35"/>
    </row>
    <row r="210" spans="13:57" ht="16" x14ac:dyDescent="0.2">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80" t="s">
        <v>46</v>
      </c>
      <c r="AN210" s="81"/>
      <c r="AO210" s="81"/>
      <c r="AP210" s="81"/>
      <c r="AQ210" s="81"/>
      <c r="AR210" s="81"/>
      <c r="AS210" s="81"/>
      <c r="AT210" s="81"/>
      <c r="AU210" s="81"/>
      <c r="AV210" s="81"/>
      <c r="AW210" s="82"/>
      <c r="AX210" s="35"/>
      <c r="AY210" s="35"/>
      <c r="AZ210" s="35"/>
      <c r="BA210" s="35"/>
      <c r="BB210" s="35"/>
      <c r="BC210" s="35"/>
      <c r="BD210" s="35"/>
      <c r="BE210" s="35"/>
    </row>
    <row r="211" spans="13:57" ht="42.75" customHeight="1" x14ac:dyDescent="0.1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77" t="str">
        <f>IF(AND(H73&lt;0,H45="All Values"),"Given the variables you have entered, selling at the end of backgrounding will have superior return compared to selling after finishing regardless of the death rate during the finishing phase",IF(AND(H73&lt;0,H45&gt;0),"Given the variables you have entered, selling at the end of backgrounding will have superior return compared to selling after finishing until the death rate during finishing is "&amp;TEXT(H45,"#.#")&amp;" percent or less",IF(AND(H73&gt;0,H45="All Values"),"Given the variables you have entered,selling after finishing will have superior returns compared to selling at the end of backgrounding regardless of the death rate during the finishing phase",IF(AND(H73&gt;0,H45&gt;0),"Given the variables you have entered, selling after finishing will have superior returns compared to selling at the end of backgrounding until the death rate during finishing is "&amp;TEXT(H45,"#.#")&amp;" percent or more",""))))</f>
        <v/>
      </c>
      <c r="AN211" s="78"/>
      <c r="AO211" s="78"/>
      <c r="AP211" s="78"/>
      <c r="AQ211" s="78"/>
      <c r="AR211" s="78"/>
      <c r="AS211" s="78"/>
      <c r="AT211" s="78"/>
      <c r="AU211" s="78"/>
      <c r="AV211" s="78"/>
      <c r="AW211" s="79"/>
      <c r="AX211" s="35"/>
      <c r="AY211" s="35"/>
      <c r="AZ211" s="35"/>
      <c r="BA211" s="35"/>
      <c r="BB211" s="35"/>
      <c r="BC211" s="35"/>
      <c r="BD211" s="35"/>
      <c r="BE211" s="35"/>
    </row>
    <row r="212" spans="13:57" ht="16" x14ac:dyDescent="0.2">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89" t="s">
        <v>47</v>
      </c>
      <c r="AN212" s="90"/>
      <c r="AO212" s="90"/>
      <c r="AP212" s="90"/>
      <c r="AQ212" s="90"/>
      <c r="AR212" s="90"/>
      <c r="AS212" s="90"/>
      <c r="AT212" s="90"/>
      <c r="AU212" s="90"/>
      <c r="AV212" s="90"/>
      <c r="AW212" s="91"/>
      <c r="AX212" s="35"/>
      <c r="AY212" s="35"/>
      <c r="AZ212" s="35"/>
      <c r="BA212" s="35"/>
      <c r="BB212" s="35"/>
      <c r="BC212" s="35"/>
      <c r="BD212" s="35"/>
      <c r="BE212" s="35"/>
    </row>
    <row r="213" spans="13:57" ht="39.75" customHeight="1" x14ac:dyDescent="0.1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77" t="str">
        <f>IF(H46="","",IF(H73&lt;0,"Given the variables you have entered, selling at the end of backgrounding will have superior return compared to selling after finishing until the fed price is "&amp;TEXT(H46,"$#.##")&amp;" per cwt. or more", IF(H73&gt;0, "Given the variables you have entered,selling after finishing will have superior returns compared to selling at the end of backgrounding until the fed price is "&amp;TEXT(H46,"$#.##")&amp;" per cwt. or less", "")))</f>
        <v/>
      </c>
      <c r="AN213" s="78"/>
      <c r="AO213" s="78"/>
      <c r="AP213" s="78"/>
      <c r="AQ213" s="78"/>
      <c r="AR213" s="78"/>
      <c r="AS213" s="78"/>
      <c r="AT213" s="78"/>
      <c r="AU213" s="78"/>
      <c r="AV213" s="78"/>
      <c r="AW213" s="79"/>
      <c r="AX213" s="35"/>
      <c r="AY213" s="35"/>
      <c r="AZ213" s="35"/>
      <c r="BA213" s="35"/>
      <c r="BB213" s="35"/>
      <c r="BC213" s="35"/>
      <c r="BD213" s="35"/>
      <c r="BE213" s="35"/>
    </row>
    <row r="214" spans="13:57" ht="16" x14ac:dyDescent="0.2">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89" t="s">
        <v>48</v>
      </c>
      <c r="AN214" s="90"/>
      <c r="AO214" s="90"/>
      <c r="AP214" s="90"/>
      <c r="AQ214" s="90"/>
      <c r="AR214" s="90"/>
      <c r="AS214" s="90"/>
      <c r="AT214" s="90"/>
      <c r="AU214" s="90"/>
      <c r="AV214" s="90"/>
      <c r="AW214" s="91"/>
      <c r="AX214" s="35"/>
      <c r="AY214" s="35"/>
      <c r="AZ214" s="35"/>
      <c r="BA214" s="35"/>
      <c r="BB214" s="35"/>
      <c r="BC214" s="35"/>
      <c r="BD214" s="35"/>
      <c r="BE214" s="35"/>
    </row>
    <row r="215" spans="13:57" ht="36.75" customHeight="1" x14ac:dyDescent="0.1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77" t="str">
        <f>IF(H55="","",IF(H73&lt;0,"Given the variables you have entered, selling at the end of backgrounding will have superior return compared to selling after finishing until the feed is "&amp;TEXT(H55,"$#.##")&amp;" per ton or less", IF(H73&gt;0, "Given the variables you have entered,selling after finishing will have superior returns compared to selling at the end of backgrounding until the feed price is "&amp;TEXT(H55,"$#.##")&amp;" per ton or more", "")))</f>
        <v/>
      </c>
      <c r="AN215" s="78"/>
      <c r="AO215" s="78"/>
      <c r="AP215" s="78"/>
      <c r="AQ215" s="78"/>
      <c r="AR215" s="78"/>
      <c r="AS215" s="78"/>
      <c r="AT215" s="78"/>
      <c r="AU215" s="78"/>
      <c r="AV215" s="78"/>
      <c r="AW215" s="79"/>
      <c r="AX215" s="35"/>
      <c r="AY215" s="35"/>
      <c r="AZ215" s="35"/>
      <c r="BA215" s="35"/>
      <c r="BB215" s="35"/>
      <c r="BC215" s="35"/>
      <c r="BD215" s="35"/>
      <c r="BE215" s="35"/>
    </row>
    <row r="216" spans="13:57" ht="17.25" customHeight="1" x14ac:dyDescent="0.2">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89" t="s">
        <v>49</v>
      </c>
      <c r="AN216" s="90"/>
      <c r="AO216" s="90"/>
      <c r="AP216" s="90"/>
      <c r="AQ216" s="90"/>
      <c r="AR216" s="90"/>
      <c r="AS216" s="90"/>
      <c r="AT216" s="90"/>
      <c r="AU216" s="90"/>
      <c r="AV216" s="90"/>
      <c r="AW216" s="91"/>
      <c r="AX216" s="35"/>
      <c r="AY216" s="35"/>
      <c r="AZ216" s="35"/>
      <c r="BA216" s="35"/>
      <c r="BB216" s="35"/>
      <c r="BC216" s="35"/>
      <c r="BD216" s="35"/>
      <c r="BE216" s="35"/>
    </row>
    <row r="217" spans="13:57" ht="41.25" customHeight="1" x14ac:dyDescent="0.1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77" t="str">
        <f>IF(H60="","",IF(H73&lt;0,"Given the variables you have entered, selling at the end of backgrounding will have superior return compared to selling after finishing until the ADG during finishing is "&amp;TEXT(H60,"#.##")&amp;" lbs./d or more", IF(H73&gt;0, "Given the variables you have entered,selling after finishing will have superior returns compared to selling at the end of backgrounding until the ADG during finishing is "&amp;TEXT(H60,"#.##")&amp;" lbs./d or less", "")))</f>
        <v/>
      </c>
      <c r="AN217" s="78"/>
      <c r="AO217" s="78"/>
      <c r="AP217" s="78"/>
      <c r="AQ217" s="78"/>
      <c r="AR217" s="78"/>
      <c r="AS217" s="78"/>
      <c r="AT217" s="78"/>
      <c r="AU217" s="78"/>
      <c r="AV217" s="78"/>
      <c r="AW217" s="79"/>
      <c r="AX217" s="35"/>
      <c r="AY217" s="35"/>
      <c r="AZ217" s="35"/>
      <c r="BA217" s="35"/>
      <c r="BB217" s="35"/>
      <c r="BC217" s="35"/>
      <c r="BD217" s="35"/>
      <c r="BE217" s="35"/>
    </row>
    <row r="218" spans="13:57" ht="20" x14ac:dyDescent="0.2">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92" t="s">
        <v>45</v>
      </c>
      <c r="AN218" s="93"/>
      <c r="AO218" s="93"/>
      <c r="AP218" s="93"/>
      <c r="AQ218" s="93"/>
      <c r="AR218" s="93"/>
      <c r="AS218" s="93"/>
      <c r="AT218" s="93"/>
      <c r="AU218" s="93"/>
      <c r="AV218" s="93"/>
      <c r="AW218" s="94"/>
      <c r="AX218" s="35"/>
      <c r="AY218" s="35"/>
      <c r="AZ218" s="35"/>
      <c r="BA218" s="35"/>
      <c r="BB218" s="35"/>
      <c r="BC218" s="35"/>
      <c r="BD218" s="35"/>
      <c r="BE218" s="35"/>
    </row>
    <row r="219" spans="13:57" ht="16" x14ac:dyDescent="0.2">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80" t="s">
        <v>46</v>
      </c>
      <c r="AN219" s="81"/>
      <c r="AO219" s="81"/>
      <c r="AP219" s="81"/>
      <c r="AQ219" s="81"/>
      <c r="AR219" s="81"/>
      <c r="AS219" s="81"/>
      <c r="AT219" s="81"/>
      <c r="AU219" s="81"/>
      <c r="AV219" s="81"/>
      <c r="AW219" s="82"/>
      <c r="AX219" s="35"/>
      <c r="AY219" s="35"/>
      <c r="AZ219" s="35"/>
      <c r="BA219" s="35"/>
      <c r="BB219" s="35"/>
      <c r="BC219" s="35"/>
      <c r="BD219" s="35"/>
      <c r="BE219" s="35"/>
    </row>
    <row r="220" spans="13:57" ht="36" customHeight="1" x14ac:dyDescent="0.1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77" t="str">
        <f>IF(AND(H108&lt;0,H81="All Values"),"Given the variables you have entered, selling at weaning will have superior return compared to selling after finishing regardless of the death rate during the finishing phase",IF(AND(H108&lt;0,H81&gt;0),"Given the variables you have entered, selling at weaning will have superior return compared to selling after finishing until the death rate during finishing is "&amp;TEXT(H81,"#.#")&amp;" percent or less",IF(AND(H108&gt;0,H81="All Values"),"Given the variables you have entered,selling after finishing will have superior returns compared to selling at weaning regardless of the death rate during the finishing phase",IF(AND(H108&gt;0,H81&gt;0),"Given the variables you have entered, selling after finishing will have superior returns compared to selling at weaning until the death rate during finishing is "&amp;TEXT(H81,"#.#")&amp;" percent or more",""))))</f>
        <v/>
      </c>
      <c r="AN220" s="78"/>
      <c r="AO220" s="78"/>
      <c r="AP220" s="78"/>
      <c r="AQ220" s="78"/>
      <c r="AR220" s="78"/>
      <c r="AS220" s="78"/>
      <c r="AT220" s="78"/>
      <c r="AU220" s="78"/>
      <c r="AV220" s="78"/>
      <c r="AW220" s="79"/>
      <c r="AX220" s="35"/>
      <c r="AY220" s="35"/>
      <c r="AZ220" s="35"/>
      <c r="BA220" s="35"/>
      <c r="BB220" s="35"/>
      <c r="BC220" s="35"/>
      <c r="BD220" s="35"/>
      <c r="BE220" s="35"/>
    </row>
    <row r="221" spans="13:57" ht="16" x14ac:dyDescent="0.2">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89" t="s">
        <v>47</v>
      </c>
      <c r="AN221" s="90"/>
      <c r="AO221" s="90"/>
      <c r="AP221" s="90"/>
      <c r="AQ221" s="90"/>
      <c r="AR221" s="90"/>
      <c r="AS221" s="90"/>
      <c r="AT221" s="90"/>
      <c r="AU221" s="90"/>
      <c r="AV221" s="90"/>
      <c r="AW221" s="91"/>
      <c r="AX221" s="35"/>
      <c r="AY221" s="35"/>
      <c r="AZ221" s="35"/>
      <c r="BA221" s="35"/>
      <c r="BB221" s="35"/>
      <c r="BC221" s="35"/>
      <c r="BD221" s="35"/>
      <c r="BE221" s="35"/>
    </row>
    <row r="222" spans="13:57" ht="40.5" customHeight="1" x14ac:dyDescent="0.1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77" t="str">
        <f>IF(H82="","",IF(H108&lt;0,"Given the variables you have entered, selling at weaning will have superior return compared to selling after finishing until the fed price is "&amp;TEXT(H82,"$#.##")&amp;" per cwt. or more", IF(H108&gt;0, "Given the variables you have entered,selling after finishing will have superior returns compared to selling at weaning until the fed price is "&amp;TEXT(H82,"$#.##")&amp;" per cwt. or less", "")))</f>
        <v/>
      </c>
      <c r="AN222" s="78"/>
      <c r="AO222" s="78"/>
      <c r="AP222" s="78"/>
      <c r="AQ222" s="78"/>
      <c r="AR222" s="78"/>
      <c r="AS222" s="78"/>
      <c r="AT222" s="78"/>
      <c r="AU222" s="78"/>
      <c r="AV222" s="78"/>
      <c r="AW222" s="79"/>
      <c r="AX222" s="35"/>
      <c r="AY222" s="35"/>
      <c r="AZ222" s="35"/>
      <c r="BA222" s="35"/>
      <c r="BB222" s="35"/>
      <c r="BC222" s="35"/>
      <c r="BD222" s="35"/>
      <c r="BE222" s="35"/>
    </row>
    <row r="223" spans="13:57" ht="16" x14ac:dyDescent="0.2">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89" t="s">
        <v>48</v>
      </c>
      <c r="AN223" s="90"/>
      <c r="AO223" s="90"/>
      <c r="AP223" s="90"/>
      <c r="AQ223" s="90"/>
      <c r="AR223" s="90"/>
      <c r="AS223" s="90"/>
      <c r="AT223" s="90"/>
      <c r="AU223" s="90"/>
      <c r="AV223" s="90"/>
      <c r="AW223" s="91"/>
      <c r="AX223" s="35"/>
      <c r="AY223" s="35"/>
      <c r="AZ223" s="35"/>
      <c r="BA223" s="35"/>
      <c r="BB223" s="35"/>
      <c r="BC223" s="35"/>
      <c r="BD223" s="35"/>
      <c r="BE223" s="35"/>
    </row>
    <row r="224" spans="13:57" ht="38.25" customHeight="1" x14ac:dyDescent="0.1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77" t="str">
        <f>IF(H90="","",IF(H108&lt;0,"Given the variables you have entered, selling at weaning will have superior return compared to selling after finishing until the feed is "&amp;TEXT(H90,"$#.##")&amp;" per ton or less", IF(H108&gt;0, "Given the variables you have entered,selling after finishing will have superior returns compared to selling at weaning until the feed price is "&amp;TEXT(H90,"$#.##")&amp;" per ton or more", "")))</f>
        <v/>
      </c>
      <c r="AN224" s="78"/>
      <c r="AO224" s="78"/>
      <c r="AP224" s="78"/>
      <c r="AQ224" s="78"/>
      <c r="AR224" s="78"/>
      <c r="AS224" s="78"/>
      <c r="AT224" s="78"/>
      <c r="AU224" s="78"/>
      <c r="AV224" s="78"/>
      <c r="AW224" s="79"/>
      <c r="AX224" s="35"/>
      <c r="AY224" s="35"/>
      <c r="AZ224" s="35"/>
      <c r="BA224" s="35"/>
      <c r="BB224" s="35"/>
      <c r="BC224" s="35"/>
      <c r="BD224" s="35"/>
      <c r="BE224" s="35"/>
    </row>
    <row r="225" spans="13:57" ht="16" x14ac:dyDescent="0.2">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89" t="s">
        <v>49</v>
      </c>
      <c r="AN225" s="90"/>
      <c r="AO225" s="90"/>
      <c r="AP225" s="90"/>
      <c r="AQ225" s="90"/>
      <c r="AR225" s="90"/>
      <c r="AS225" s="90"/>
      <c r="AT225" s="90"/>
      <c r="AU225" s="90"/>
      <c r="AV225" s="90"/>
      <c r="AW225" s="91"/>
      <c r="AX225" s="35"/>
      <c r="AY225" s="35"/>
      <c r="AZ225" s="35"/>
      <c r="BA225" s="35"/>
      <c r="BB225" s="35"/>
      <c r="BC225" s="35"/>
      <c r="BD225" s="35"/>
      <c r="BE225" s="35"/>
    </row>
    <row r="226" spans="13:57" ht="42" customHeight="1" x14ac:dyDescent="0.1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95" t="str">
        <f>IF(H95="","",IF(H108&lt;0,"Given the variables you have entered, selling at weaning will have superior return compared to selling after finishing until the ADG during finishing is "&amp;TEXT(H95,"#.##")&amp;" lbs./d or more", IF(H108&gt;0, "Given the variables you have entered,selling after finishing will have superior returns compared to selling at weaning until the ADG during finishing is "&amp;TEXT(H95,"#.##")&amp;" lbs./d or less", "")))</f>
        <v/>
      </c>
      <c r="AN226" s="96"/>
      <c r="AO226" s="96"/>
      <c r="AP226" s="96"/>
      <c r="AQ226" s="96"/>
      <c r="AR226" s="96"/>
      <c r="AS226" s="96"/>
      <c r="AT226" s="96"/>
      <c r="AU226" s="96"/>
      <c r="AV226" s="96"/>
      <c r="AW226" s="97"/>
      <c r="AX226" s="35"/>
      <c r="AY226" s="35"/>
      <c r="AZ226" s="35"/>
      <c r="BA226" s="35"/>
      <c r="BB226" s="35"/>
      <c r="BC226" s="35"/>
      <c r="BD226" s="35"/>
      <c r="BE226" s="35"/>
    </row>
    <row r="227" spans="13:57" x14ac:dyDescent="0.1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row>
    <row r="228" spans="13:57" x14ac:dyDescent="0.1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row>
    <row r="229" spans="13:57" x14ac:dyDescent="0.1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row>
    <row r="230" spans="13:57" x14ac:dyDescent="0.1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row>
    <row r="231" spans="13:57" x14ac:dyDescent="0.1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row>
    <row r="232" spans="13:57" x14ac:dyDescent="0.1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row>
    <row r="233" spans="13:57" x14ac:dyDescent="0.1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row>
    <row r="234" spans="13:57" x14ac:dyDescent="0.1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row>
    <row r="235" spans="13:57" x14ac:dyDescent="0.1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row>
    <row r="236" spans="13:57" x14ac:dyDescent="0.1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row>
    <row r="237" spans="13:57" x14ac:dyDescent="0.1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row>
    <row r="238" spans="13:57" x14ac:dyDescent="0.1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row>
    <row r="239" spans="13:57" x14ac:dyDescent="0.1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row>
    <row r="240" spans="13:57" x14ac:dyDescent="0.1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row>
    <row r="241" spans="13:57" x14ac:dyDescent="0.1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row>
    <row r="242" spans="13:57" x14ac:dyDescent="0.1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row>
    <row r="243" spans="13:57" x14ac:dyDescent="0.1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row>
    <row r="244" spans="13:57" x14ac:dyDescent="0.1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row>
    <row r="245" spans="13:57" x14ac:dyDescent="0.1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row>
    <row r="246" spans="13:57" x14ac:dyDescent="0.1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row>
    <row r="247" spans="13:57" x14ac:dyDescent="0.1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row>
    <row r="248" spans="13:57" x14ac:dyDescent="0.1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row>
    <row r="249" spans="13:57" x14ac:dyDescent="0.1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row>
    <row r="250" spans="13:57" x14ac:dyDescent="0.1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row>
    <row r="251" spans="13:57" x14ac:dyDescent="0.1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row>
    <row r="252" spans="13:57" x14ac:dyDescent="0.1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row>
    <row r="253" spans="13:57" x14ac:dyDescent="0.1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row>
    <row r="254" spans="13:57" x14ac:dyDescent="0.1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row>
    <row r="255" spans="13:57" x14ac:dyDescent="0.1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row>
    <row r="256" spans="13:57" x14ac:dyDescent="0.1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row>
    <row r="257" spans="13:58" x14ac:dyDescent="0.1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row>
    <row r="258" spans="13:58" x14ac:dyDescent="0.1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row>
    <row r="259" spans="13:58" x14ac:dyDescent="0.1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row>
    <row r="260" spans="13:58" x14ac:dyDescent="0.1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row>
    <row r="261" spans="13:58" x14ac:dyDescent="0.1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row>
    <row r="262" spans="13:58" x14ac:dyDescent="0.1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row>
    <row r="263" spans="13:58" x14ac:dyDescent="0.1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row>
    <row r="264" spans="13:58" x14ac:dyDescent="0.1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row>
    <row r="265" spans="13:58" x14ac:dyDescent="0.1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row>
    <row r="266" spans="13:58" x14ac:dyDescent="0.1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row>
    <row r="267" spans="13:58" x14ac:dyDescent="0.1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row>
    <row r="268" spans="13:58" x14ac:dyDescent="0.1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row>
    <row r="269" spans="13:58" x14ac:dyDescent="0.1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row>
    <row r="270" spans="13:58" x14ac:dyDescent="0.1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row>
    <row r="271" spans="13:58" x14ac:dyDescent="0.1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row>
    <row r="272" spans="13:58" x14ac:dyDescent="0.1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row>
    <row r="273" spans="13:58" x14ac:dyDescent="0.1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row>
    <row r="274" spans="13:58" x14ac:dyDescent="0.1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row>
    <row r="275" spans="13:58" x14ac:dyDescent="0.1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row>
    <row r="276" spans="13:58" x14ac:dyDescent="0.1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row>
    <row r="277" spans="13:58" x14ac:dyDescent="0.1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row>
    <row r="278" spans="13:58" x14ac:dyDescent="0.1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row>
    <row r="279" spans="13:58" x14ac:dyDescent="0.1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row>
    <row r="280" spans="13:58" x14ac:dyDescent="0.1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row>
    <row r="281" spans="13:58" x14ac:dyDescent="0.1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row>
    <row r="282" spans="13:58" x14ac:dyDescent="0.1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row>
    <row r="283" spans="13:58" x14ac:dyDescent="0.1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row>
    <row r="284" spans="13:58" x14ac:dyDescent="0.1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row>
    <row r="285" spans="13:58" x14ac:dyDescent="0.1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row>
    <row r="286" spans="13:58" x14ac:dyDescent="0.1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row>
    <row r="287" spans="13:58" x14ac:dyDescent="0.1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row>
    <row r="288" spans="13:58" x14ac:dyDescent="0.1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row>
    <row r="289" spans="13:58" x14ac:dyDescent="0.1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row>
    <row r="290" spans="13:58" x14ac:dyDescent="0.1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row>
    <row r="291" spans="13:58" x14ac:dyDescent="0.1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row>
    <row r="292" spans="13:58" x14ac:dyDescent="0.1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row>
    <row r="293" spans="13:58" x14ac:dyDescent="0.1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row>
    <row r="294" spans="13:58" x14ac:dyDescent="0.1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row>
    <row r="295" spans="13:58" x14ac:dyDescent="0.1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row>
    <row r="296" spans="13:58" x14ac:dyDescent="0.1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row>
    <row r="297" spans="13:58" x14ac:dyDescent="0.1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row>
    <row r="298" spans="13:58" x14ac:dyDescent="0.1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row>
    <row r="299" spans="13:58" x14ac:dyDescent="0.1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row>
    <row r="300" spans="13:58" x14ac:dyDescent="0.1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row>
    <row r="301" spans="13:58" x14ac:dyDescent="0.1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row>
    <row r="302" spans="13:58" x14ac:dyDescent="0.1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row>
    <row r="303" spans="13:58" x14ac:dyDescent="0.1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row>
    <row r="304" spans="13:58" x14ac:dyDescent="0.1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row>
    <row r="305" spans="13:58" x14ac:dyDescent="0.1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row>
    <row r="306" spans="13:58" x14ac:dyDescent="0.1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row>
    <row r="307" spans="13:58" x14ac:dyDescent="0.1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row>
    <row r="308" spans="13:58" x14ac:dyDescent="0.1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row>
    <row r="309" spans="13:58" x14ac:dyDescent="0.1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row>
    <row r="310" spans="13:58" x14ac:dyDescent="0.1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row>
    <row r="311" spans="13:58" x14ac:dyDescent="0.1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row>
    <row r="312" spans="13:58" x14ac:dyDescent="0.1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row>
    <row r="313" spans="13:58" x14ac:dyDescent="0.1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row>
    <row r="314" spans="13:58" x14ac:dyDescent="0.1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row>
    <row r="315" spans="13:58" x14ac:dyDescent="0.1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row>
    <row r="316" spans="13:58" x14ac:dyDescent="0.1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row>
    <row r="317" spans="13:58" x14ac:dyDescent="0.1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row>
    <row r="318" spans="13:58" x14ac:dyDescent="0.1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row>
    <row r="319" spans="13:58" x14ac:dyDescent="0.1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row>
    <row r="320" spans="13:58" x14ac:dyDescent="0.1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row>
    <row r="321" spans="13:42" x14ac:dyDescent="0.1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row>
    <row r="322" spans="13:42" x14ac:dyDescent="0.1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row>
    <row r="323" spans="13:42" x14ac:dyDescent="0.1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row>
    <row r="324" spans="13:42" x14ac:dyDescent="0.1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row>
    <row r="325" spans="13:42" x14ac:dyDescent="0.1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row>
    <row r="326" spans="13:42" x14ac:dyDescent="0.1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row>
    <row r="327" spans="13:42" x14ac:dyDescent="0.1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row>
    <row r="328" spans="13:42" x14ac:dyDescent="0.1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row>
    <row r="329" spans="13:42" x14ac:dyDescent="0.1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row>
    <row r="330" spans="13:42" x14ac:dyDescent="0.1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row>
    <row r="331" spans="13:42" x14ac:dyDescent="0.1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row>
    <row r="332" spans="13:42" x14ac:dyDescent="0.1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row>
    <row r="333" spans="13:42" x14ac:dyDescent="0.1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row>
    <row r="334" spans="13:42" x14ac:dyDescent="0.1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row>
    <row r="335" spans="13:42" x14ac:dyDescent="0.1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row>
    <row r="336" spans="13:42" x14ac:dyDescent="0.1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row>
    <row r="337" spans="13:42" x14ac:dyDescent="0.1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row>
    <row r="338" spans="13:42" x14ac:dyDescent="0.1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row>
    <row r="339" spans="13:42" x14ac:dyDescent="0.1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row>
    <row r="340" spans="13:42" x14ac:dyDescent="0.1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row>
    <row r="341" spans="13:42" x14ac:dyDescent="0.1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row>
    <row r="342" spans="13:42" x14ac:dyDescent="0.1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row>
    <row r="343" spans="13:42" x14ac:dyDescent="0.1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row>
    <row r="344" spans="13:42" x14ac:dyDescent="0.1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row>
    <row r="345" spans="13:42" x14ac:dyDescent="0.1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row>
    <row r="346" spans="13:42" x14ac:dyDescent="0.1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row>
    <row r="347" spans="13:42" x14ac:dyDescent="0.1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row>
    <row r="348" spans="13:42" x14ac:dyDescent="0.1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row>
    <row r="349" spans="13:42" x14ac:dyDescent="0.1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row>
    <row r="350" spans="13:42" x14ac:dyDescent="0.1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row>
    <row r="351" spans="13:42" x14ac:dyDescent="0.1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row>
    <row r="352" spans="13:42" x14ac:dyDescent="0.1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row>
    <row r="353" spans="13:42" x14ac:dyDescent="0.1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row>
    <row r="354" spans="13:42" x14ac:dyDescent="0.1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row>
    <row r="355" spans="13:42" x14ac:dyDescent="0.1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row>
    <row r="356" spans="13:42" x14ac:dyDescent="0.1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row>
    <row r="357" spans="13:42" x14ac:dyDescent="0.1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row>
    <row r="358" spans="13:42" x14ac:dyDescent="0.1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row>
    <row r="359" spans="13:42" x14ac:dyDescent="0.1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row>
    <row r="360" spans="13:42" x14ac:dyDescent="0.1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row>
    <row r="361" spans="13:42" x14ac:dyDescent="0.1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row>
    <row r="362" spans="13:42" x14ac:dyDescent="0.1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row>
    <row r="363" spans="13:42" x14ac:dyDescent="0.1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row>
    <row r="364" spans="13:42" x14ac:dyDescent="0.1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row>
    <row r="365" spans="13:42" x14ac:dyDescent="0.1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row>
    <row r="366" spans="13:42" x14ac:dyDescent="0.1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row>
    <row r="367" spans="13:42" x14ac:dyDescent="0.1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row>
    <row r="368" spans="13:42" x14ac:dyDescent="0.1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row>
    <row r="369" spans="13:42" x14ac:dyDescent="0.1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row>
    <row r="370" spans="13:42" x14ac:dyDescent="0.1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row>
    <row r="371" spans="13:42" x14ac:dyDescent="0.1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row>
    <row r="372" spans="13:42" x14ac:dyDescent="0.1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row>
    <row r="373" spans="13:42" x14ac:dyDescent="0.1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row>
    <row r="374" spans="13:42" x14ac:dyDescent="0.1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row>
    <row r="375" spans="13:42" x14ac:dyDescent="0.1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row>
    <row r="376" spans="13:42" x14ac:dyDescent="0.1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row>
    <row r="377" spans="13:42" x14ac:dyDescent="0.1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row>
    <row r="378" spans="13:42" x14ac:dyDescent="0.1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row>
    <row r="379" spans="13:42" x14ac:dyDescent="0.1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row>
    <row r="380" spans="13:42" x14ac:dyDescent="0.1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row>
    <row r="381" spans="13:42" x14ac:dyDescent="0.1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row>
    <row r="382" spans="13:42" x14ac:dyDescent="0.1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row>
    <row r="383" spans="13:42" x14ac:dyDescent="0.1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row>
    <row r="384" spans="13:42" x14ac:dyDescent="0.1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row>
    <row r="385" spans="13:42" x14ac:dyDescent="0.1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row>
    <row r="386" spans="13:42" x14ac:dyDescent="0.1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row>
    <row r="387" spans="13:42" x14ac:dyDescent="0.1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row>
    <row r="388" spans="13:42" x14ac:dyDescent="0.1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row>
    <row r="389" spans="13:42" x14ac:dyDescent="0.1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row>
    <row r="390" spans="13:42" x14ac:dyDescent="0.1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row>
    <row r="391" spans="13:42" x14ac:dyDescent="0.1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row>
    <row r="392" spans="13:42" x14ac:dyDescent="0.1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row>
    <row r="393" spans="13:42" x14ac:dyDescent="0.1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row>
    <row r="394" spans="13:42" x14ac:dyDescent="0.1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row>
    <row r="395" spans="13:42" x14ac:dyDescent="0.1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row>
    <row r="396" spans="13:42" x14ac:dyDescent="0.1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row>
    <row r="397" spans="13:42" x14ac:dyDescent="0.1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row>
  </sheetData>
  <sheetProtection sheet="1" objects="1" scenarios="1" selectLockedCells="1"/>
  <mergeCells count="38">
    <mergeCell ref="AM221:AW221"/>
    <mergeCell ref="AM222:AW222"/>
    <mergeCell ref="AM224:AW224"/>
    <mergeCell ref="AM226:AW226"/>
    <mergeCell ref="AM223:AW223"/>
    <mergeCell ref="AM225:AW225"/>
    <mergeCell ref="AM219:AW219"/>
    <mergeCell ref="AM212:AW212"/>
    <mergeCell ref="AM216:AW216"/>
    <mergeCell ref="AM220:AW220"/>
    <mergeCell ref="AM207:AW207"/>
    <mergeCell ref="AM213:AW213"/>
    <mergeCell ref="AM215:AW215"/>
    <mergeCell ref="AM217:AW217"/>
    <mergeCell ref="AM214:AW214"/>
    <mergeCell ref="AM209:AW209"/>
    <mergeCell ref="AM218:AW218"/>
    <mergeCell ref="B110:K111"/>
    <mergeCell ref="B113:K113"/>
    <mergeCell ref="AM211:AW211"/>
    <mergeCell ref="AM202:AW202"/>
    <mergeCell ref="AM204:AW204"/>
    <mergeCell ref="AM206:AW206"/>
    <mergeCell ref="AM208:AW208"/>
    <mergeCell ref="AM201:AW201"/>
    <mergeCell ref="AM199:AW199"/>
    <mergeCell ref="AM200:AW200"/>
    <mergeCell ref="AM203:AW203"/>
    <mergeCell ref="AM205:AW205"/>
    <mergeCell ref="AM210:AW210"/>
    <mergeCell ref="A79:B79"/>
    <mergeCell ref="A1:L1"/>
    <mergeCell ref="A2:L2"/>
    <mergeCell ref="B39:K40"/>
    <mergeCell ref="B75:K76"/>
    <mergeCell ref="A3:B3"/>
    <mergeCell ref="A10:B10"/>
    <mergeCell ref="A43:B43"/>
  </mergeCells>
  <phoneticPr fontId="0" type="noConversion"/>
  <pageMargins left="0.75" right="0.75" top="1" bottom="1" header="0.5" footer="0.5"/>
  <pageSetup orientation="portrait" horizontalDpi="36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4" r:id="rId4" name="Button 16">
              <controlPr defaultSize="0" print="0" autoFill="0" autoPict="0" macro="[0]!backdeathrate">
                <anchor moveWithCells="1" sizeWithCells="1">
                  <from>
                    <xdr:col>8</xdr:col>
                    <xdr:colOff>101600</xdr:colOff>
                    <xdr:row>10</xdr:row>
                    <xdr:rowOff>88900</xdr:rowOff>
                  </from>
                  <to>
                    <xdr:col>10</xdr:col>
                    <xdr:colOff>342900</xdr:colOff>
                    <xdr:row>12</xdr:row>
                    <xdr:rowOff>0</xdr:rowOff>
                  </to>
                </anchor>
              </controlPr>
            </control>
          </mc:Choice>
        </mc:AlternateContent>
        <mc:AlternateContent xmlns:mc="http://schemas.openxmlformats.org/markup-compatibility/2006">
          <mc:Choice Requires="x14">
            <control shapeId="7186" r:id="rId5" name="Button 18">
              <controlPr defaultSize="0" print="0" autoFill="0" autoPict="0" macro="[0]!Backprice">
                <anchor moveWithCells="1" sizeWithCells="1">
                  <from>
                    <xdr:col>8</xdr:col>
                    <xdr:colOff>101600</xdr:colOff>
                    <xdr:row>12</xdr:row>
                    <xdr:rowOff>12700</xdr:rowOff>
                  </from>
                  <to>
                    <xdr:col>10</xdr:col>
                    <xdr:colOff>342900</xdr:colOff>
                    <xdr:row>13</xdr:row>
                    <xdr:rowOff>63500</xdr:rowOff>
                  </to>
                </anchor>
              </controlPr>
            </control>
          </mc:Choice>
        </mc:AlternateContent>
        <mc:AlternateContent xmlns:mc="http://schemas.openxmlformats.org/markup-compatibility/2006">
          <mc:Choice Requires="x14">
            <control shapeId="7188" r:id="rId6" name="Button 20">
              <controlPr defaultSize="0" print="0" autoFill="0" autoPict="0" macro="[0]!backfeedcost">
                <anchor moveWithCells="1" sizeWithCells="1">
                  <from>
                    <xdr:col>8</xdr:col>
                    <xdr:colOff>101600</xdr:colOff>
                    <xdr:row>17</xdr:row>
                    <xdr:rowOff>101600</xdr:rowOff>
                  </from>
                  <to>
                    <xdr:col>10</xdr:col>
                    <xdr:colOff>342900</xdr:colOff>
                    <xdr:row>19</xdr:row>
                    <xdr:rowOff>25400</xdr:rowOff>
                  </to>
                </anchor>
              </controlPr>
            </control>
          </mc:Choice>
        </mc:AlternateContent>
        <mc:AlternateContent xmlns:mc="http://schemas.openxmlformats.org/markup-compatibility/2006">
          <mc:Choice Requires="x14">
            <control shapeId="7189" r:id="rId7" name="Button 21">
              <controlPr defaultSize="0" print="0" autoFill="0" autoPict="0" macro="[0]!clearsensitivities1">
                <anchor moveWithCells="1" sizeWithCells="1">
                  <from>
                    <xdr:col>7</xdr:col>
                    <xdr:colOff>12700</xdr:colOff>
                    <xdr:row>9</xdr:row>
                    <xdr:rowOff>0</xdr:rowOff>
                  </from>
                  <to>
                    <xdr:col>7</xdr:col>
                    <xdr:colOff>635000</xdr:colOff>
                    <xdr:row>10</xdr:row>
                    <xdr:rowOff>101600</xdr:rowOff>
                  </to>
                </anchor>
              </controlPr>
            </control>
          </mc:Choice>
        </mc:AlternateContent>
        <mc:AlternateContent xmlns:mc="http://schemas.openxmlformats.org/markup-compatibility/2006">
          <mc:Choice Requires="x14">
            <control shapeId="7190" r:id="rId8" name="Button 22">
              <controlPr defaultSize="0" print="0" autoFill="0" autoPict="0" macro="[0]!BackADG">
                <anchor moveWithCells="1" sizeWithCells="1">
                  <from>
                    <xdr:col>8</xdr:col>
                    <xdr:colOff>101600</xdr:colOff>
                    <xdr:row>22</xdr:row>
                    <xdr:rowOff>101600</xdr:rowOff>
                  </from>
                  <to>
                    <xdr:col>10</xdr:col>
                    <xdr:colOff>330200</xdr:colOff>
                    <xdr:row>24</xdr:row>
                    <xdr:rowOff>25400</xdr:rowOff>
                  </to>
                </anchor>
              </controlPr>
            </control>
          </mc:Choice>
        </mc:AlternateContent>
        <mc:AlternateContent xmlns:mc="http://schemas.openxmlformats.org/markup-compatibility/2006">
          <mc:Choice Requires="x14">
            <control shapeId="7191" r:id="rId9" name="Button 23">
              <controlPr defaultSize="0" print="0" autoFill="0" autoPict="0" macro="[0]!Yearlingdeathrate">
                <anchor moveWithCells="1" sizeWithCells="1">
                  <from>
                    <xdr:col>8</xdr:col>
                    <xdr:colOff>139700</xdr:colOff>
                    <xdr:row>43</xdr:row>
                    <xdr:rowOff>63500</xdr:rowOff>
                  </from>
                  <to>
                    <xdr:col>10</xdr:col>
                    <xdr:colOff>368300</xdr:colOff>
                    <xdr:row>44</xdr:row>
                    <xdr:rowOff>127000</xdr:rowOff>
                  </to>
                </anchor>
              </controlPr>
            </control>
          </mc:Choice>
        </mc:AlternateContent>
        <mc:AlternateContent xmlns:mc="http://schemas.openxmlformats.org/markup-compatibility/2006">
          <mc:Choice Requires="x14">
            <control shapeId="7192" r:id="rId10" name="Button 24">
              <controlPr defaultSize="0" print="0" autoFill="0" autoPict="0" macro="[0]!Yearlingprice">
                <anchor moveWithCells="1" sizeWithCells="1">
                  <from>
                    <xdr:col>8</xdr:col>
                    <xdr:colOff>139700</xdr:colOff>
                    <xdr:row>44</xdr:row>
                    <xdr:rowOff>127000</xdr:rowOff>
                  </from>
                  <to>
                    <xdr:col>10</xdr:col>
                    <xdr:colOff>368300</xdr:colOff>
                    <xdr:row>46</xdr:row>
                    <xdr:rowOff>50800</xdr:rowOff>
                  </to>
                </anchor>
              </controlPr>
            </control>
          </mc:Choice>
        </mc:AlternateContent>
        <mc:AlternateContent xmlns:mc="http://schemas.openxmlformats.org/markup-compatibility/2006">
          <mc:Choice Requires="x14">
            <control shapeId="7193" r:id="rId11" name="Button 25">
              <controlPr defaultSize="0" print="0" autoFill="0" autoPict="0" macro="[0]!Yearlingfeedcost">
                <anchor moveWithCells="1" sizeWithCells="1">
                  <from>
                    <xdr:col>8</xdr:col>
                    <xdr:colOff>139700</xdr:colOff>
                    <xdr:row>53</xdr:row>
                    <xdr:rowOff>101600</xdr:rowOff>
                  </from>
                  <to>
                    <xdr:col>10</xdr:col>
                    <xdr:colOff>368300</xdr:colOff>
                    <xdr:row>55</xdr:row>
                    <xdr:rowOff>25400</xdr:rowOff>
                  </to>
                </anchor>
              </controlPr>
            </control>
          </mc:Choice>
        </mc:AlternateContent>
        <mc:AlternateContent xmlns:mc="http://schemas.openxmlformats.org/markup-compatibility/2006">
          <mc:Choice Requires="x14">
            <control shapeId="7194" r:id="rId12" name="Button 26">
              <controlPr defaultSize="0" print="0" autoFill="0" autoPict="0" macro="[0]!YearlingADG">
                <anchor moveWithCells="1" sizeWithCells="1">
                  <from>
                    <xdr:col>8</xdr:col>
                    <xdr:colOff>139700</xdr:colOff>
                    <xdr:row>58</xdr:row>
                    <xdr:rowOff>101600</xdr:rowOff>
                  </from>
                  <to>
                    <xdr:col>10</xdr:col>
                    <xdr:colOff>368300</xdr:colOff>
                    <xdr:row>60</xdr:row>
                    <xdr:rowOff>25400</xdr:rowOff>
                  </to>
                </anchor>
              </controlPr>
            </control>
          </mc:Choice>
        </mc:AlternateContent>
        <mc:AlternateContent xmlns:mc="http://schemas.openxmlformats.org/markup-compatibility/2006">
          <mc:Choice Requires="x14">
            <control shapeId="7195" r:id="rId13" name="Button 27">
              <controlPr defaultSize="0" print="0" autoFill="0" autoPict="0" macro="[0]!Clearsensitivities2">
                <anchor moveWithCells="1" sizeWithCells="1">
                  <from>
                    <xdr:col>7</xdr:col>
                    <xdr:colOff>12700</xdr:colOff>
                    <xdr:row>42</xdr:row>
                    <xdr:rowOff>0</xdr:rowOff>
                  </from>
                  <to>
                    <xdr:col>7</xdr:col>
                    <xdr:colOff>647700</xdr:colOff>
                    <xdr:row>43</xdr:row>
                    <xdr:rowOff>101600</xdr:rowOff>
                  </to>
                </anchor>
              </controlPr>
            </control>
          </mc:Choice>
        </mc:AlternateContent>
        <mc:AlternateContent xmlns:mc="http://schemas.openxmlformats.org/markup-compatibility/2006">
          <mc:Choice Requires="x14">
            <control shapeId="7196" r:id="rId14" name="Button 28">
              <controlPr defaultSize="0" print="0" autoFill="0" autoPict="0" macro="[0]!Clearsensitivities3">
                <anchor moveWithCells="1" sizeWithCells="1">
                  <from>
                    <xdr:col>7</xdr:col>
                    <xdr:colOff>0</xdr:colOff>
                    <xdr:row>78</xdr:row>
                    <xdr:rowOff>0</xdr:rowOff>
                  </from>
                  <to>
                    <xdr:col>8</xdr:col>
                    <xdr:colOff>0</xdr:colOff>
                    <xdr:row>79</xdr:row>
                    <xdr:rowOff>101600</xdr:rowOff>
                  </to>
                </anchor>
              </controlPr>
            </control>
          </mc:Choice>
        </mc:AlternateContent>
        <mc:AlternateContent xmlns:mc="http://schemas.openxmlformats.org/markup-compatibility/2006">
          <mc:Choice Requires="x14">
            <control shapeId="7197" r:id="rId15" name="Button 29">
              <controlPr defaultSize="0" print="0" autoFill="0" autoPict="0" macro="[0]!Calffeddeathrate">
                <anchor moveWithCells="1" sizeWithCells="1">
                  <from>
                    <xdr:col>8</xdr:col>
                    <xdr:colOff>139700</xdr:colOff>
                    <xdr:row>79</xdr:row>
                    <xdr:rowOff>88900</xdr:rowOff>
                  </from>
                  <to>
                    <xdr:col>10</xdr:col>
                    <xdr:colOff>355600</xdr:colOff>
                    <xdr:row>81</xdr:row>
                    <xdr:rowOff>0</xdr:rowOff>
                  </to>
                </anchor>
              </controlPr>
            </control>
          </mc:Choice>
        </mc:AlternateContent>
        <mc:AlternateContent xmlns:mc="http://schemas.openxmlformats.org/markup-compatibility/2006">
          <mc:Choice Requires="x14">
            <control shapeId="7198" r:id="rId16" name="Button 30">
              <controlPr defaultSize="0" print="0" autoFill="0" autoPict="0" macro="[0]!Calffedprice">
                <anchor moveWithCells="1" sizeWithCells="1">
                  <from>
                    <xdr:col>8</xdr:col>
                    <xdr:colOff>139700</xdr:colOff>
                    <xdr:row>81</xdr:row>
                    <xdr:rowOff>0</xdr:rowOff>
                  </from>
                  <to>
                    <xdr:col>10</xdr:col>
                    <xdr:colOff>355600</xdr:colOff>
                    <xdr:row>82</xdr:row>
                    <xdr:rowOff>50800</xdr:rowOff>
                  </to>
                </anchor>
              </controlPr>
            </control>
          </mc:Choice>
        </mc:AlternateContent>
        <mc:AlternateContent xmlns:mc="http://schemas.openxmlformats.org/markup-compatibility/2006">
          <mc:Choice Requires="x14">
            <control shapeId="7199" r:id="rId17" name="Button 31">
              <controlPr defaultSize="0" print="0" autoFill="0" autoPict="0" macro="[0]!Calffedfeedcost">
                <anchor moveWithCells="1" sizeWithCells="1">
                  <from>
                    <xdr:col>8</xdr:col>
                    <xdr:colOff>139700</xdr:colOff>
                    <xdr:row>88</xdr:row>
                    <xdr:rowOff>101600</xdr:rowOff>
                  </from>
                  <to>
                    <xdr:col>10</xdr:col>
                    <xdr:colOff>368300</xdr:colOff>
                    <xdr:row>90</xdr:row>
                    <xdr:rowOff>25400</xdr:rowOff>
                  </to>
                </anchor>
              </controlPr>
            </control>
          </mc:Choice>
        </mc:AlternateContent>
        <mc:AlternateContent xmlns:mc="http://schemas.openxmlformats.org/markup-compatibility/2006">
          <mc:Choice Requires="x14">
            <control shapeId="7200" r:id="rId18" name="Button 32">
              <controlPr defaultSize="0" print="0" autoFill="0" autoPict="0" macro="[0]!CalffedADG">
                <anchor moveWithCells="1" sizeWithCells="1">
                  <from>
                    <xdr:col>8</xdr:col>
                    <xdr:colOff>139700</xdr:colOff>
                    <xdr:row>93</xdr:row>
                    <xdr:rowOff>101600</xdr:rowOff>
                  </from>
                  <to>
                    <xdr:col>10</xdr:col>
                    <xdr:colOff>355600</xdr:colOff>
                    <xdr:row>95</xdr:row>
                    <xdr:rowOff>25400</xdr:rowOff>
                  </to>
                </anchor>
              </controlPr>
            </control>
          </mc:Choice>
        </mc:AlternateContent>
        <mc:AlternateContent xmlns:mc="http://schemas.openxmlformats.org/markup-compatibility/2006">
          <mc:Choice Requires="x14">
            <control shapeId="7201" r:id="rId19" name="Button 33">
              <controlPr defaultSize="0" print="0" autoFill="0" autoPict="0" macro="[0]!Gotosensitivitydescript">
                <anchor moveWithCells="1" sizeWithCells="1">
                  <from>
                    <xdr:col>4</xdr:col>
                    <xdr:colOff>241300</xdr:colOff>
                    <xdr:row>113</xdr:row>
                    <xdr:rowOff>25400</xdr:rowOff>
                  </from>
                  <to>
                    <xdr:col>6</xdr:col>
                    <xdr:colOff>406400</xdr:colOff>
                    <xdr:row>117</xdr:row>
                    <xdr:rowOff>88900</xdr:rowOff>
                  </to>
                </anchor>
              </controlPr>
            </control>
          </mc:Choice>
        </mc:AlternateContent>
        <mc:AlternateContent xmlns:mc="http://schemas.openxmlformats.org/markup-compatibility/2006">
          <mc:Choice Requires="x14">
            <control shapeId="7203" r:id="rId20" name="Button 35">
              <controlPr defaultSize="0" print="0" autoFill="0" autoPict="0" macro="[0]!returntodecisiontool">
                <anchor moveWithCells="1" sizeWithCells="1">
                  <from>
                    <xdr:col>42</xdr:col>
                    <xdr:colOff>127000</xdr:colOff>
                    <xdr:row>226</xdr:row>
                    <xdr:rowOff>88900</xdr:rowOff>
                  </from>
                  <to>
                    <xdr:col>44</xdr:col>
                    <xdr:colOff>101600</xdr:colOff>
                    <xdr:row>229</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Decision tool</vt:lpstr>
    </vt:vector>
  </TitlesOfParts>
  <Company>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 Pierce</dc:creator>
  <cp:lastModifiedBy>Jacob Klaudt</cp:lastModifiedBy>
  <dcterms:created xsi:type="dcterms:W3CDTF">2001-07-13T19:47:32Z</dcterms:created>
  <dcterms:modified xsi:type="dcterms:W3CDTF">2024-06-14T14:11:10Z</dcterms:modified>
</cp:coreProperties>
</file>