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larson\Documents\My Documents - II\Spreadsheets\My Spreadsheets\KSU Production Medicine\"/>
    </mc:Choice>
  </mc:AlternateContent>
  <xr:revisionPtr revIDLastSave="0" documentId="13_ncr:1_{919EE01A-1F28-4448-9E57-83B0D6C03A0E}" xr6:coauthVersionLast="36" xr6:coauthVersionMax="36" xr10:uidLastSave="{00000000-0000-0000-0000-000000000000}"/>
  <bookViews>
    <workbookView xWindow="270" yWindow="75" windowWidth="14130" windowHeight="787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7" i="1" l="1"/>
  <c r="D6" i="1"/>
  <c r="E6" i="1" l="1"/>
  <c r="D29" i="1" s="1"/>
  <c r="C37" i="1"/>
  <c r="C29" i="1"/>
  <c r="C30" i="1"/>
  <c r="C31" i="1"/>
  <c r="C32" i="1"/>
  <c r="C33" i="1"/>
  <c r="C34" i="1"/>
  <c r="C35" i="1"/>
  <c r="C36" i="1"/>
  <c r="D11" i="1"/>
  <c r="C15" i="1"/>
  <c r="C20" i="1" s="1"/>
  <c r="C28" i="1" l="1"/>
  <c r="D36" i="1"/>
  <c r="D30" i="1"/>
  <c r="D32" i="1"/>
  <c r="D28" i="1"/>
  <c r="D33" i="1"/>
  <c r="D31" i="1"/>
  <c r="D35" i="1"/>
  <c r="D37" i="1"/>
  <c r="D34" i="1"/>
  <c r="E28" i="1" l="1"/>
  <c r="F28" i="1" l="1"/>
  <c r="G28" i="1"/>
  <c r="H28" i="1" s="1"/>
  <c r="I28" i="1" s="1"/>
  <c r="J28" i="1" s="1"/>
  <c r="K28" i="1" s="1"/>
  <c r="L28" i="1" s="1"/>
  <c r="M28" i="1" s="1"/>
  <c r="E29" i="1"/>
  <c r="E30" i="1" s="1"/>
  <c r="G30" i="1" s="1"/>
  <c r="H30" i="1" s="1"/>
  <c r="I30" i="1" s="1"/>
  <c r="J30" i="1" s="1"/>
  <c r="K30" i="1" s="1"/>
  <c r="F29" i="1" l="1"/>
  <c r="G29" i="1"/>
  <c r="H29" i="1" s="1"/>
  <c r="I29" i="1" s="1"/>
  <c r="J29" i="1" s="1"/>
  <c r="K29" i="1" s="1"/>
  <c r="L29" i="1" s="1"/>
  <c r="E31" i="1"/>
  <c r="F30" i="1"/>
  <c r="F31" i="1" l="1"/>
  <c r="G31" i="1"/>
  <c r="H31" i="1" s="1"/>
  <c r="I31" i="1" s="1"/>
  <c r="J31" i="1" s="1"/>
  <c r="E32" i="1"/>
  <c r="F32" i="1" l="1"/>
  <c r="G32" i="1"/>
  <c r="H32" i="1" s="1"/>
  <c r="I32" i="1" s="1"/>
  <c r="E33" i="1"/>
  <c r="F33" i="1" l="1"/>
  <c r="G33" i="1"/>
  <c r="H33" i="1" s="1"/>
  <c r="E34" i="1"/>
  <c r="F34" i="1" l="1"/>
  <c r="G34" i="1"/>
  <c r="E35" i="1"/>
  <c r="F35" i="1" l="1"/>
  <c r="G35" i="1"/>
  <c r="E36" i="1"/>
  <c r="F36" i="1" l="1"/>
  <c r="G36" i="1"/>
  <c r="E37" i="1"/>
  <c r="F37" i="1" l="1"/>
  <c r="G37" i="1"/>
</calcChain>
</file>

<file path=xl/sharedStrings.xml><?xml version="1.0" encoding="utf-8"?>
<sst xmlns="http://schemas.openxmlformats.org/spreadsheetml/2006/main" count="48" uniqueCount="48">
  <si>
    <t>Cost of heifer to weaning</t>
  </si>
  <si>
    <t>Breeding cost</t>
  </si>
  <si>
    <t>Cost of calving to weaned calf</t>
  </si>
  <si>
    <t>Cost of heifer from weaning to breeding (190 days)</t>
  </si>
  <si>
    <t>Cost of heifer from breeding to calving</t>
  </si>
  <si>
    <t>Total</t>
  </si>
  <si>
    <t>Cow Costs</t>
  </si>
  <si>
    <t>Income</t>
  </si>
  <si>
    <t>Running Total</t>
  </si>
  <si>
    <t xml:space="preserve">Annual cow costs </t>
  </si>
  <si>
    <t>(including land, labor, feed, bull, vet, etc.)</t>
  </si>
  <si>
    <t>Weaning Weight of steer calves (lbs)</t>
  </si>
  <si>
    <t>Weaning Weight of heifer calves (lbs)</t>
  </si>
  <si>
    <t>Sale price for steer calves ($/lbs)</t>
  </si>
  <si>
    <t>Sale price for heifer calves ($/lbs)</t>
  </si>
  <si>
    <t>Sale weight of cull cows (lbs)</t>
  </si>
  <si>
    <t>Sale price for cull cows ($/lbs)</t>
  </si>
  <si>
    <t>Cost</t>
  </si>
  <si>
    <r>
      <t xml:space="preserve">Weaning percentage </t>
    </r>
    <r>
      <rPr>
        <sz val="10.5"/>
        <color theme="1"/>
        <rFont val="Calibri"/>
        <family val="2"/>
        <scheme val="minor"/>
      </rPr>
      <t>(% of calve born that are weaned)</t>
    </r>
  </si>
  <si>
    <r>
      <t>Calving percentage</t>
    </r>
    <r>
      <rPr>
        <sz val="10.5"/>
        <color theme="1"/>
        <rFont val="Calibri"/>
        <family val="2"/>
        <scheme val="minor"/>
      </rPr>
      <t xml:space="preserve"> (% of exposed cows that calve)</t>
    </r>
  </si>
  <si>
    <r>
      <t xml:space="preserve">Replacement percentage </t>
    </r>
    <r>
      <rPr>
        <sz val="10.5"/>
        <color theme="1"/>
        <rFont val="Calibri"/>
        <family val="2"/>
        <scheme val="minor"/>
      </rPr>
      <t>(% of herd replaced annually)</t>
    </r>
  </si>
  <si>
    <t>* Assume 100% of steers and all heifers not retained will be sold at weaning</t>
  </si>
  <si>
    <t>After one calf (2 years old)</t>
  </si>
  <si>
    <t>After two calves (3 years old)</t>
  </si>
  <si>
    <t>After three calves (4 years old)</t>
  </si>
  <si>
    <t>After four calves (5 years old)</t>
  </si>
  <si>
    <t>After five calves (6 years old)</t>
  </si>
  <si>
    <t>After six calves (7 years old)</t>
  </si>
  <si>
    <t>After seven calves (8 years old)</t>
  </si>
  <si>
    <t>After eight calves (9 years old)</t>
  </si>
  <si>
    <t>After nine calves (10 years old)</t>
  </si>
  <si>
    <t>After ten calves (11 years old)</t>
  </si>
  <si>
    <t>Income from sale of calves per exposed cow/year*</t>
  </si>
  <si>
    <t>Income (Expected herd performance)</t>
  </si>
  <si>
    <t>Profit/Loss per year if OPEN cow is kept in herd (and then culled when OPEN again)</t>
  </si>
  <si>
    <t>OPEN the following year (sold 0 calves after kept)</t>
  </si>
  <si>
    <t>Culled Year 2 after OPEN (sold 1 calf after kept)</t>
  </si>
  <si>
    <t>Culled Year 3 after OPEN (sold 2 calves after kept)</t>
  </si>
  <si>
    <t>Culled Year 4 after OPEN (sold 3 calves after kept)</t>
  </si>
  <si>
    <t>How many calves does an OPEN cow need to produce to break-even with being culled?</t>
  </si>
  <si>
    <t>Lifetime Profit/Loss if OPEN cow is culled</t>
  </si>
  <si>
    <t xml:space="preserve"> an estimate of herd-level profitability.  The herd level profitability is based on the percentage</t>
  </si>
  <si>
    <t>of the herd in each "profit" cell (more cows in the low profit cells hurts herd profitiability)!</t>
  </si>
  <si>
    <r>
      <t xml:space="preserve">Replacement Heifer Costs per Preg Heifer </t>
    </r>
    <r>
      <rPr>
        <sz val="10"/>
        <color theme="1"/>
        <rFont val="Calibri"/>
        <family val="2"/>
        <scheme val="minor"/>
      </rPr>
      <t>(birth to sale of weaned calf)</t>
    </r>
  </si>
  <si>
    <t>Culled Year 5 after OPEN (sold 4 calves after kept)</t>
  </si>
  <si>
    <t>Culled Year 6 after OPEN (sold 5 calves after kept)</t>
  </si>
  <si>
    <t>Culled Year 7 after OPEN (sold 6 calves after kept)</t>
  </si>
  <si>
    <t>While accurate for calculating cow-level value for keeping open cows, this spreadsheet does not provide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</si>
</sst>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4" borderId="3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7" fontId="0" fillId="4" borderId="2" xfId="1" applyNumberFormat="1" applyFont="1" applyFill="1" applyBorder="1" applyAlignment="1" applyProtection="1">
      <alignment horizontal="center"/>
      <protection locked="0"/>
    </xf>
    <xf numFmtId="164" fontId="0" fillId="4" borderId="2" xfId="0" applyNumberFormat="1" applyFill="1" applyBorder="1" applyAlignment="1" applyProtection="1">
      <alignment horizontal="center"/>
      <protection locked="0"/>
    </xf>
    <xf numFmtId="164" fontId="0" fillId="4" borderId="3" xfId="0" applyNumberFormat="1" applyFill="1" applyBorder="1" applyAlignment="1" applyProtection="1">
      <alignment horizontal="center"/>
      <protection locked="0"/>
    </xf>
    <xf numFmtId="9" fontId="0" fillId="4" borderId="3" xfId="2" applyFont="1" applyFill="1" applyBorder="1" applyAlignment="1" applyProtection="1">
      <alignment horizontal="center"/>
      <protection locked="0"/>
    </xf>
    <xf numFmtId="0" fontId="0" fillId="9" borderId="0" xfId="0" applyFill="1" applyProtection="1"/>
    <xf numFmtId="0" fontId="0" fillId="9" borderId="0" xfId="0" applyFill="1" applyAlignment="1" applyProtection="1">
      <alignment horizontal="center"/>
    </xf>
    <xf numFmtId="0" fontId="0" fillId="0" borderId="0" xfId="0" applyProtection="1"/>
    <xf numFmtId="0" fontId="2" fillId="7" borderId="1" xfId="0" applyFont="1" applyFill="1" applyBorder="1" applyAlignment="1" applyProtection="1">
      <alignment horizontal="center"/>
    </xf>
    <xf numFmtId="0" fontId="0" fillId="7" borderId="1" xfId="0" applyFill="1" applyBorder="1" applyProtection="1"/>
    <xf numFmtId="0" fontId="9" fillId="9" borderId="0" xfId="0" applyFont="1" applyFill="1" applyProtection="1"/>
    <xf numFmtId="0" fontId="0" fillId="0" borderId="3" xfId="0" applyBorder="1" applyProtection="1"/>
    <xf numFmtId="0" fontId="5" fillId="10" borderId="6" xfId="0" applyFont="1" applyFill="1" applyBorder="1" applyAlignment="1" applyProtection="1">
      <alignment horizontal="center"/>
    </xf>
    <xf numFmtId="0" fontId="5" fillId="10" borderId="0" xfId="0" applyFont="1" applyFill="1" applyBorder="1" applyAlignment="1" applyProtection="1">
      <alignment horizontal="center"/>
    </xf>
    <xf numFmtId="7" fontId="0" fillId="3" borderId="2" xfId="0" applyNumberFormat="1" applyFill="1" applyBorder="1" applyAlignment="1" applyProtection="1">
      <alignment horizontal="center"/>
    </xf>
    <xf numFmtId="0" fontId="5" fillId="9" borderId="0" xfId="0" applyFont="1" applyFill="1" applyProtection="1"/>
    <xf numFmtId="0" fontId="0" fillId="0" borderId="2" xfId="0" applyBorder="1" applyProtection="1"/>
    <xf numFmtId="7" fontId="0" fillId="3" borderId="2" xfId="0" applyNumberFormat="1" applyFill="1" applyBorder="1" applyAlignment="1" applyProtection="1">
      <alignment horizontal="center" vertical="center"/>
    </xf>
    <xf numFmtId="0" fontId="0" fillId="10" borderId="5" xfId="0" applyFill="1" applyBorder="1" applyAlignment="1" applyProtection="1">
      <alignment horizontal="center"/>
    </xf>
    <xf numFmtId="0" fontId="0" fillId="10" borderId="0" xfId="0" applyFill="1" applyBorder="1" applyAlignment="1" applyProtection="1">
      <alignment horizontal="center"/>
    </xf>
    <xf numFmtId="0" fontId="0" fillId="10" borderId="6" xfId="0" applyFill="1" applyBorder="1" applyAlignment="1" applyProtection="1">
      <alignment horizontal="center"/>
    </xf>
    <xf numFmtId="0" fontId="0" fillId="10" borderId="7" xfId="0" applyFill="1" applyBorder="1" applyAlignment="1" applyProtection="1">
      <alignment horizontal="center"/>
    </xf>
    <xf numFmtId="164" fontId="0" fillId="3" borderId="2" xfId="0" applyNumberFormat="1" applyFill="1" applyBorder="1" applyAlignment="1" applyProtection="1">
      <alignment horizontal="center"/>
    </xf>
    <xf numFmtId="0" fontId="0" fillId="9" borderId="0" xfId="0" applyFill="1" applyAlignment="1" applyProtection="1">
      <alignment wrapText="1"/>
    </xf>
    <xf numFmtId="0" fontId="0" fillId="9" borderId="0" xfId="0" applyFill="1" applyBorder="1" applyProtection="1"/>
    <xf numFmtId="0" fontId="0" fillId="2" borderId="0" xfId="0" applyFill="1" applyProtection="1"/>
    <xf numFmtId="7" fontId="0" fillId="3" borderId="3" xfId="0" applyNumberFormat="1" applyFill="1" applyBorder="1" applyAlignment="1" applyProtection="1">
      <alignment horizontal="center"/>
    </xf>
    <xf numFmtId="0" fontId="0" fillId="2" borderId="4" xfId="0" applyFill="1" applyBorder="1" applyProtection="1"/>
    <xf numFmtId="0" fontId="0" fillId="2" borderId="0" xfId="0" applyFill="1" applyAlignment="1" applyProtection="1">
      <alignment horizontal="right"/>
    </xf>
    <xf numFmtId="0" fontId="0" fillId="5" borderId="0" xfId="0" applyFill="1" applyAlignment="1" applyProtection="1">
      <alignment wrapText="1"/>
    </xf>
    <xf numFmtId="0" fontId="2" fillId="8" borderId="11" xfId="0" applyFont="1" applyFill="1" applyBorder="1" applyAlignment="1" applyProtection="1">
      <alignment horizontal="center"/>
    </xf>
    <xf numFmtId="0" fontId="0" fillId="6" borderId="1" xfId="0" applyFill="1" applyBorder="1" applyProtection="1"/>
    <xf numFmtId="0" fontId="0" fillId="6" borderId="1" xfId="0" applyFill="1" applyBorder="1" applyAlignment="1" applyProtection="1">
      <alignment horizontal="center"/>
    </xf>
    <xf numFmtId="0" fontId="0" fillId="6" borderId="1" xfId="0" applyFill="1" applyBorder="1" applyAlignment="1" applyProtection="1">
      <alignment horizontal="center" wrapText="1"/>
    </xf>
    <xf numFmtId="0" fontId="0" fillId="6" borderId="12" xfId="0" applyFill="1" applyBorder="1" applyAlignment="1" applyProtection="1">
      <alignment horizontal="center" wrapText="1"/>
    </xf>
    <xf numFmtId="0" fontId="0" fillId="8" borderId="3" xfId="0" applyFill="1" applyBorder="1" applyProtection="1"/>
    <xf numFmtId="7" fontId="0" fillId="3" borderId="7" xfId="0" applyNumberFormat="1" applyFill="1" applyBorder="1" applyAlignment="1" applyProtection="1">
      <alignment horizontal="center"/>
    </xf>
    <xf numFmtId="7" fontId="0" fillId="6" borderId="13" xfId="0" applyNumberFormat="1" applyFill="1" applyBorder="1" applyAlignment="1" applyProtection="1">
      <alignment horizontal="center"/>
    </xf>
    <xf numFmtId="7" fontId="9" fillId="11" borderId="2" xfId="0" applyNumberFormat="1" applyFont="1" applyFill="1" applyBorder="1" applyAlignment="1" applyProtection="1">
      <alignment horizontal="center"/>
    </xf>
    <xf numFmtId="0" fontId="0" fillId="8" borderId="2" xfId="0" applyFill="1" applyBorder="1" applyProtection="1"/>
    <xf numFmtId="7" fontId="0" fillId="3" borderId="10" xfId="0" applyNumberFormat="1" applyFill="1" applyBorder="1" applyAlignment="1" applyProtection="1">
      <alignment horizontal="center"/>
    </xf>
    <xf numFmtId="0" fontId="9" fillId="12" borderId="2" xfId="0" applyFont="1" applyFill="1" applyBorder="1" applyAlignment="1" applyProtection="1">
      <alignment horizontal="center"/>
    </xf>
    <xf numFmtId="7" fontId="0" fillId="6" borderId="14" xfId="0" applyNumberForma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9" fillId="0" borderId="0" xfId="0" applyFont="1" applyProtection="1"/>
    <xf numFmtId="0" fontId="7" fillId="9" borderId="0" xfId="0" applyFont="1" applyFill="1" applyAlignment="1" applyProtection="1">
      <alignment horizontal="center"/>
    </xf>
    <xf numFmtId="7" fontId="8" fillId="3" borderId="9" xfId="0" applyNumberFormat="1" applyFont="1" applyFill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0" fillId="7" borderId="1" xfId="0" applyFill="1" applyBorder="1" applyAlignment="1" applyProtection="1">
      <alignment horizontal="center" wrapText="1"/>
    </xf>
    <xf numFmtId="0" fontId="0" fillId="0" borderId="1" xfId="0" applyBorder="1" applyAlignment="1" applyProtection="1">
      <alignment horizontal="center" wrapText="1"/>
    </xf>
    <xf numFmtId="0" fontId="2" fillId="8" borderId="15" xfId="0" applyFont="1" applyFill="1" applyBorder="1" applyAlignment="1" applyProtection="1">
      <alignment horizontal="center"/>
    </xf>
    <xf numFmtId="0" fontId="2" fillId="8" borderId="0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3" fillId="5" borderId="1" xfId="0" applyFont="1" applyFill="1" applyBorder="1" applyAlignment="1" applyProtection="1">
      <alignment horizontal="center"/>
    </xf>
    <xf numFmtId="0" fontId="2" fillId="8" borderId="0" xfId="0" applyFont="1" applyFill="1" applyAlignment="1" applyProtection="1">
      <alignment horizontal="center"/>
    </xf>
    <xf numFmtId="0" fontId="0" fillId="0" borderId="8" xfId="0" applyFill="1" applyBorder="1" applyAlignment="1" applyProtection="1">
      <alignment wrapText="1"/>
    </xf>
    <xf numFmtId="0" fontId="0" fillId="0" borderId="8" xfId="0" applyBorder="1" applyAlignment="1" applyProtection="1">
      <alignment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BF9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showGridLines="0" tabSelected="1" zoomScale="80" zoomScaleNormal="80" workbookViewId="0">
      <selection activeCell="C23" sqref="C23"/>
    </sheetView>
  </sheetViews>
  <sheetFormatPr defaultRowHeight="15" x14ac:dyDescent="0.25"/>
  <cols>
    <col min="1" max="1" width="2.28515625" style="9" customWidth="1"/>
    <col min="2" max="2" width="52.42578125" style="9" customWidth="1"/>
    <col min="3" max="3" width="19" style="9" customWidth="1"/>
    <col min="4" max="4" width="10.42578125" style="45" customWidth="1"/>
    <col min="5" max="5" width="12.85546875" style="9" customWidth="1"/>
    <col min="6" max="6" width="14.5703125" style="9" customWidth="1"/>
    <col min="7" max="8" width="14.7109375" style="9" customWidth="1"/>
    <col min="9" max="9" width="14.7109375" style="45" customWidth="1"/>
    <col min="10" max="13" width="14.7109375" style="9" customWidth="1"/>
    <col min="14" max="14" width="3.7109375" style="9" customWidth="1"/>
    <col min="15" max="15" width="14.7109375" style="9" customWidth="1"/>
    <col min="16" max="16384" width="9.140625" style="9"/>
  </cols>
  <sheetData>
    <row r="1" spans="1:14" ht="18.75" x14ac:dyDescent="0.3">
      <c r="A1" s="7"/>
      <c r="B1" s="47" t="s">
        <v>39</v>
      </c>
      <c r="C1" s="47"/>
      <c r="D1" s="47"/>
      <c r="E1" s="47"/>
      <c r="F1" s="47"/>
      <c r="G1" s="7"/>
      <c r="H1" s="7"/>
      <c r="I1" s="8"/>
      <c r="J1" s="7"/>
      <c r="K1" s="7"/>
      <c r="L1" s="7"/>
      <c r="M1" s="7"/>
      <c r="N1" s="7"/>
    </row>
    <row r="2" spans="1:14" ht="46.15" customHeight="1" thickBot="1" x14ac:dyDescent="0.35">
      <c r="A2" s="7"/>
      <c r="B2" s="10" t="s">
        <v>33</v>
      </c>
      <c r="C2" s="11"/>
      <c r="D2" s="50" t="s">
        <v>32</v>
      </c>
      <c r="E2" s="51"/>
      <c r="F2" s="7"/>
      <c r="G2" s="7"/>
      <c r="H2" s="12"/>
      <c r="I2" s="8"/>
      <c r="J2" s="7"/>
      <c r="K2" s="7"/>
      <c r="L2" s="7"/>
      <c r="M2" s="7"/>
      <c r="N2" s="7"/>
    </row>
    <row r="3" spans="1:14" ht="15.75" thickTop="1" x14ac:dyDescent="0.25">
      <c r="A3" s="7"/>
      <c r="B3" s="13" t="s">
        <v>19</v>
      </c>
      <c r="C3" s="6">
        <v>0.9</v>
      </c>
      <c r="D3" s="14"/>
      <c r="E3" s="15"/>
      <c r="F3" s="7"/>
      <c r="G3" s="7"/>
      <c r="H3" s="12"/>
      <c r="I3" s="8"/>
      <c r="J3" s="7"/>
      <c r="K3" s="7"/>
      <c r="L3" s="7"/>
      <c r="M3" s="7"/>
      <c r="N3" s="7"/>
    </row>
    <row r="4" spans="1:14" x14ac:dyDescent="0.25">
      <c r="A4" s="7"/>
      <c r="B4" s="13" t="s">
        <v>18</v>
      </c>
      <c r="C4" s="6">
        <v>0.97</v>
      </c>
      <c r="D4" s="14"/>
      <c r="E4" s="15"/>
      <c r="F4" s="7"/>
      <c r="G4" s="7"/>
      <c r="H4" s="12"/>
      <c r="I4" s="8"/>
      <c r="J4" s="7"/>
      <c r="K4" s="7"/>
      <c r="L4" s="7"/>
      <c r="M4" s="7"/>
      <c r="N4" s="7"/>
    </row>
    <row r="5" spans="1:14" x14ac:dyDescent="0.25">
      <c r="A5" s="7"/>
      <c r="B5" s="13" t="s">
        <v>20</v>
      </c>
      <c r="C5" s="6">
        <v>0.13</v>
      </c>
      <c r="D5" s="14"/>
      <c r="E5" s="15"/>
      <c r="F5" s="7"/>
      <c r="G5" s="7"/>
      <c r="H5" s="12"/>
      <c r="I5" s="8"/>
      <c r="J5" s="7"/>
      <c r="K5" s="7"/>
      <c r="L5" s="7"/>
      <c r="M5" s="7"/>
      <c r="N5" s="7"/>
    </row>
    <row r="6" spans="1:14" x14ac:dyDescent="0.25">
      <c r="A6" s="7"/>
      <c r="B6" s="13" t="s">
        <v>11</v>
      </c>
      <c r="C6" s="1">
        <v>550</v>
      </c>
      <c r="D6" s="16">
        <f>(C6*C8)*C3*C4</f>
        <v>768.24</v>
      </c>
      <c r="E6" s="48">
        <f>0.5*(D6+D7)</f>
        <v>690.20253000000002</v>
      </c>
      <c r="F6" s="7"/>
      <c r="G6" s="17" t="s">
        <v>47</v>
      </c>
      <c r="H6" s="12"/>
      <c r="I6" s="8"/>
      <c r="J6" s="7"/>
      <c r="K6" s="7"/>
      <c r="L6" s="7"/>
      <c r="M6" s="7"/>
      <c r="N6" s="7"/>
    </row>
    <row r="7" spans="1:14" x14ac:dyDescent="0.25">
      <c r="A7" s="7"/>
      <c r="B7" s="18" t="s">
        <v>12</v>
      </c>
      <c r="C7" s="2">
        <v>520</v>
      </c>
      <c r="D7" s="19">
        <f>(C7*C9)*(1-C5)*C3*C4</f>
        <v>612.16506000000004</v>
      </c>
      <c r="E7" s="49"/>
      <c r="F7" s="7"/>
      <c r="G7" s="17" t="s">
        <v>41</v>
      </c>
      <c r="H7" s="12"/>
      <c r="I7" s="8"/>
      <c r="J7" s="7"/>
      <c r="K7" s="7"/>
      <c r="L7" s="7"/>
      <c r="M7" s="7"/>
      <c r="N7" s="7"/>
    </row>
    <row r="8" spans="1:14" x14ac:dyDescent="0.25">
      <c r="A8" s="7"/>
      <c r="B8" s="18" t="s">
        <v>13</v>
      </c>
      <c r="C8" s="3">
        <v>1.6</v>
      </c>
      <c r="D8" s="20"/>
      <c r="E8" s="21"/>
      <c r="F8" s="7"/>
      <c r="G8" s="17" t="s">
        <v>42</v>
      </c>
      <c r="H8" s="12"/>
      <c r="I8" s="8"/>
      <c r="J8" s="7"/>
      <c r="K8" s="7"/>
      <c r="L8" s="7"/>
      <c r="M8" s="7"/>
      <c r="N8" s="7"/>
    </row>
    <row r="9" spans="1:14" x14ac:dyDescent="0.25">
      <c r="A9" s="7"/>
      <c r="B9" s="18" t="s">
        <v>14</v>
      </c>
      <c r="C9" s="3">
        <v>1.55</v>
      </c>
      <c r="D9" s="22"/>
      <c r="E9" s="21"/>
      <c r="F9" s="7"/>
      <c r="G9" s="17"/>
      <c r="H9" s="12"/>
      <c r="I9" s="8"/>
      <c r="J9" s="7"/>
      <c r="K9" s="7"/>
      <c r="L9" s="7"/>
      <c r="M9" s="7"/>
      <c r="N9" s="7"/>
    </row>
    <row r="10" spans="1:14" x14ac:dyDescent="0.25">
      <c r="A10" s="7"/>
      <c r="B10" s="18" t="s">
        <v>15</v>
      </c>
      <c r="C10" s="2">
        <v>1300</v>
      </c>
      <c r="D10" s="23"/>
      <c r="E10" s="21"/>
      <c r="F10" s="7"/>
      <c r="G10" s="7"/>
      <c r="H10" s="12"/>
      <c r="I10" s="8"/>
      <c r="J10" s="7"/>
      <c r="K10" s="7"/>
      <c r="L10" s="7"/>
      <c r="M10" s="7"/>
      <c r="N10" s="7"/>
    </row>
    <row r="11" spans="1:14" x14ac:dyDescent="0.25">
      <c r="A11" s="7"/>
      <c r="B11" s="18" t="s">
        <v>16</v>
      </c>
      <c r="C11" s="4">
        <v>0.72</v>
      </c>
      <c r="D11" s="24">
        <f>C10*C11*0.99</f>
        <v>926.64</v>
      </c>
      <c r="E11" s="7"/>
      <c r="F11" s="7"/>
      <c r="G11" s="7"/>
      <c r="H11" s="12"/>
      <c r="I11" s="8"/>
      <c r="J11" s="7"/>
      <c r="K11" s="7"/>
      <c r="L11" s="7"/>
      <c r="M11" s="7"/>
      <c r="N11" s="7"/>
    </row>
    <row r="12" spans="1:14" ht="16.5" customHeight="1" x14ac:dyDescent="0.25">
      <c r="A12" s="7"/>
      <c r="B12" s="57" t="s">
        <v>21</v>
      </c>
      <c r="C12" s="58"/>
      <c r="D12" s="58"/>
      <c r="E12" s="25"/>
      <c r="F12" s="7"/>
      <c r="G12" s="7"/>
      <c r="H12" s="12"/>
      <c r="I12" s="8"/>
      <c r="J12" s="7"/>
      <c r="K12" s="7"/>
      <c r="L12" s="7"/>
      <c r="M12" s="7"/>
      <c r="N12" s="7"/>
    </row>
    <row r="13" spans="1:14" ht="9" customHeight="1" x14ac:dyDescent="0.25">
      <c r="A13" s="7"/>
      <c r="B13" s="26"/>
      <c r="C13" s="7"/>
      <c r="D13" s="8"/>
      <c r="E13" s="7"/>
      <c r="F13" s="7"/>
      <c r="G13" s="7"/>
      <c r="H13" s="12"/>
      <c r="I13" s="8"/>
      <c r="J13" s="7"/>
      <c r="K13" s="7"/>
      <c r="L13" s="7"/>
      <c r="M13" s="7"/>
      <c r="N13" s="7"/>
    </row>
    <row r="14" spans="1:14" ht="19.5" thickBot="1" x14ac:dyDescent="0.35">
      <c r="A14" s="7"/>
      <c r="B14" s="54" t="s">
        <v>43</v>
      </c>
      <c r="C14" s="54"/>
      <c r="D14" s="8"/>
      <c r="E14" s="7"/>
      <c r="F14" s="7"/>
      <c r="G14" s="7"/>
      <c r="H14" s="12"/>
      <c r="I14" s="8"/>
      <c r="J14" s="7"/>
      <c r="K14" s="7"/>
      <c r="L14" s="7"/>
      <c r="M14" s="7"/>
      <c r="N14" s="7"/>
    </row>
    <row r="15" spans="1:14" ht="15.75" thickTop="1" x14ac:dyDescent="0.25">
      <c r="A15" s="7"/>
      <c r="B15" s="27" t="s">
        <v>0</v>
      </c>
      <c r="C15" s="28">
        <f>C7*C9</f>
        <v>806</v>
      </c>
      <c r="D15" s="8"/>
      <c r="E15" s="7"/>
      <c r="F15" s="7"/>
      <c r="G15" s="7"/>
      <c r="H15" s="12"/>
      <c r="I15" s="8"/>
      <c r="J15" s="7"/>
      <c r="K15" s="7"/>
      <c r="L15" s="7"/>
      <c r="M15" s="7"/>
      <c r="N15" s="7"/>
    </row>
    <row r="16" spans="1:14" x14ac:dyDescent="0.25">
      <c r="A16" s="7"/>
      <c r="B16" s="27" t="s">
        <v>3</v>
      </c>
      <c r="C16" s="4">
        <v>250</v>
      </c>
      <c r="D16" s="8"/>
      <c r="E16" s="7"/>
      <c r="F16" s="7"/>
      <c r="G16" s="7"/>
      <c r="H16" s="12"/>
      <c r="I16" s="8"/>
      <c r="J16" s="7"/>
      <c r="K16" s="7"/>
      <c r="L16" s="7"/>
      <c r="M16" s="7"/>
      <c r="N16" s="7"/>
    </row>
    <row r="17" spans="1:14" x14ac:dyDescent="0.25">
      <c r="A17" s="7"/>
      <c r="B17" s="27" t="s">
        <v>1</v>
      </c>
      <c r="C17" s="4">
        <v>65</v>
      </c>
      <c r="D17" s="8"/>
      <c r="E17" s="7"/>
      <c r="F17" s="7"/>
      <c r="G17" s="7"/>
      <c r="H17" s="12"/>
      <c r="I17" s="8"/>
      <c r="J17" s="7"/>
      <c r="K17" s="7"/>
      <c r="L17" s="7"/>
      <c r="M17" s="7"/>
      <c r="N17" s="7"/>
    </row>
    <row r="18" spans="1:14" x14ac:dyDescent="0.25">
      <c r="A18" s="7"/>
      <c r="B18" s="27" t="s">
        <v>4</v>
      </c>
      <c r="C18" s="4">
        <v>260</v>
      </c>
      <c r="D18" s="8"/>
      <c r="E18" s="7"/>
      <c r="F18" s="7"/>
      <c r="G18" s="7"/>
      <c r="H18" s="12"/>
      <c r="I18" s="8"/>
      <c r="J18" s="7"/>
      <c r="K18" s="7"/>
      <c r="L18" s="7"/>
      <c r="M18" s="7"/>
      <c r="N18" s="7"/>
    </row>
    <row r="19" spans="1:14" x14ac:dyDescent="0.25">
      <c r="A19" s="7"/>
      <c r="B19" s="29" t="s">
        <v>2</v>
      </c>
      <c r="C19" s="4">
        <v>260</v>
      </c>
      <c r="D19" s="8"/>
      <c r="E19" s="7"/>
      <c r="F19" s="7"/>
      <c r="G19" s="7"/>
      <c r="H19" s="12"/>
      <c r="I19" s="8"/>
      <c r="J19" s="7"/>
      <c r="K19" s="7"/>
      <c r="L19" s="7"/>
      <c r="M19" s="7"/>
      <c r="N19" s="7"/>
    </row>
    <row r="20" spans="1:14" x14ac:dyDescent="0.25">
      <c r="A20" s="7"/>
      <c r="B20" s="30" t="s">
        <v>5</v>
      </c>
      <c r="C20" s="16">
        <f>SUM(C15:C19)</f>
        <v>1641</v>
      </c>
      <c r="D20" s="8"/>
      <c r="E20" s="7"/>
      <c r="F20" s="7"/>
      <c r="G20" s="7"/>
      <c r="H20" s="12"/>
      <c r="I20" s="8"/>
      <c r="J20" s="7"/>
      <c r="K20" s="7"/>
      <c r="L20" s="7"/>
      <c r="M20" s="7"/>
      <c r="N20" s="7"/>
    </row>
    <row r="21" spans="1:14" ht="9" customHeight="1" x14ac:dyDescent="0.25">
      <c r="A21" s="7"/>
      <c r="B21" s="26"/>
      <c r="C21" s="7"/>
      <c r="D21" s="8"/>
      <c r="E21" s="7"/>
      <c r="F21" s="7"/>
      <c r="G21" s="7"/>
      <c r="H21" s="12"/>
      <c r="I21" s="8"/>
      <c r="J21" s="7"/>
      <c r="K21" s="7"/>
      <c r="L21" s="7"/>
      <c r="M21" s="7"/>
      <c r="N21" s="7"/>
    </row>
    <row r="22" spans="1:14" ht="19.5" thickBot="1" x14ac:dyDescent="0.35">
      <c r="A22" s="7"/>
      <c r="B22" s="55" t="s">
        <v>6</v>
      </c>
      <c r="C22" s="55"/>
      <c r="D22" s="8"/>
      <c r="E22" s="7"/>
      <c r="F22" s="7"/>
      <c r="G22" s="7"/>
      <c r="H22" s="12"/>
      <c r="I22" s="8"/>
      <c r="J22" s="7"/>
      <c r="K22" s="7"/>
      <c r="L22" s="7"/>
      <c r="M22" s="7"/>
      <c r="N22" s="7"/>
    </row>
    <row r="23" spans="1:14" ht="15.75" thickTop="1" x14ac:dyDescent="0.25">
      <c r="A23" s="7"/>
      <c r="B23" s="31" t="s">
        <v>9</v>
      </c>
      <c r="C23" s="5">
        <v>550</v>
      </c>
      <c r="D23" s="8"/>
      <c r="E23" s="7"/>
      <c r="F23" s="7"/>
      <c r="G23" s="7"/>
      <c r="H23" s="12"/>
      <c r="I23" s="8"/>
      <c r="J23" s="7"/>
      <c r="K23" s="7"/>
      <c r="L23" s="7"/>
      <c r="M23" s="7"/>
      <c r="N23" s="7"/>
    </row>
    <row r="24" spans="1:14" x14ac:dyDescent="0.25">
      <c r="A24" s="7"/>
      <c r="B24" s="31" t="s">
        <v>10</v>
      </c>
      <c r="C24" s="31"/>
      <c r="D24" s="8"/>
      <c r="E24" s="7"/>
      <c r="F24" s="7"/>
      <c r="G24" s="7"/>
      <c r="H24" s="12"/>
      <c r="I24" s="8"/>
      <c r="J24" s="7"/>
      <c r="K24" s="7"/>
      <c r="L24" s="7"/>
      <c r="M24" s="7"/>
      <c r="N24" s="7"/>
    </row>
    <row r="25" spans="1:14" ht="6.75" customHeight="1" thickBot="1" x14ac:dyDescent="0.3">
      <c r="A25" s="7"/>
      <c r="B25" s="7"/>
      <c r="C25" s="7"/>
      <c r="D25" s="8"/>
      <c r="E25" s="7"/>
      <c r="F25" s="7"/>
      <c r="G25" s="7"/>
      <c r="H25" s="12"/>
      <c r="I25" s="8"/>
      <c r="J25" s="7"/>
      <c r="K25" s="7"/>
      <c r="L25" s="7"/>
      <c r="M25" s="7"/>
      <c r="N25" s="7"/>
    </row>
    <row r="26" spans="1:14" ht="18.75" x14ac:dyDescent="0.3">
      <c r="A26" s="7"/>
      <c r="B26" s="56"/>
      <c r="C26" s="56"/>
      <c r="D26" s="56"/>
      <c r="E26" s="56"/>
      <c r="F26" s="32"/>
      <c r="G26" s="52" t="s">
        <v>34</v>
      </c>
      <c r="H26" s="53"/>
      <c r="I26" s="53"/>
      <c r="J26" s="53"/>
      <c r="K26" s="53"/>
      <c r="L26" s="53"/>
      <c r="M26" s="53"/>
      <c r="N26" s="7"/>
    </row>
    <row r="27" spans="1:14" ht="78" customHeight="1" thickBot="1" x14ac:dyDescent="0.3">
      <c r="A27" s="7"/>
      <c r="B27" s="33"/>
      <c r="C27" s="34" t="s">
        <v>17</v>
      </c>
      <c r="D27" s="34" t="s">
        <v>7</v>
      </c>
      <c r="E27" s="35" t="s">
        <v>8</v>
      </c>
      <c r="F27" s="36" t="s">
        <v>40</v>
      </c>
      <c r="G27" s="35" t="s">
        <v>35</v>
      </c>
      <c r="H27" s="35" t="s">
        <v>36</v>
      </c>
      <c r="I27" s="35" t="s">
        <v>37</v>
      </c>
      <c r="J27" s="35" t="s">
        <v>38</v>
      </c>
      <c r="K27" s="35" t="s">
        <v>44</v>
      </c>
      <c r="L27" s="35" t="s">
        <v>45</v>
      </c>
      <c r="M27" s="35" t="s">
        <v>46</v>
      </c>
      <c r="N27" s="7"/>
    </row>
    <row r="28" spans="1:14" ht="15.75" thickTop="1" x14ac:dyDescent="0.25">
      <c r="A28" s="7"/>
      <c r="B28" s="37" t="s">
        <v>22</v>
      </c>
      <c r="C28" s="28">
        <f>C20</f>
        <v>1641</v>
      </c>
      <c r="D28" s="28">
        <f>$E$6</f>
        <v>690.20253000000002</v>
      </c>
      <c r="E28" s="38">
        <f>D28-C28</f>
        <v>-950.79746999999998</v>
      </c>
      <c r="F28" s="39">
        <f>E28+$D$11</f>
        <v>-24.157469999999989</v>
      </c>
      <c r="G28" s="40">
        <f>(E28-C23)+D11</f>
        <v>-574.15746999999999</v>
      </c>
      <c r="H28" s="40">
        <f>(G28-$C$23)+($E$6)</f>
        <v>-433.95494000000008</v>
      </c>
      <c r="I28" s="40">
        <f t="shared" ref="I28:M29" si="0">(H28-$C$23)+($E$6)</f>
        <v>-293.75241000000005</v>
      </c>
      <c r="J28" s="40">
        <f t="shared" si="0"/>
        <v>-153.54988000000003</v>
      </c>
      <c r="K28" s="40">
        <f t="shared" si="0"/>
        <v>-13.347350000000006</v>
      </c>
      <c r="L28" s="40">
        <f t="shared" si="0"/>
        <v>126.85518000000002</v>
      </c>
      <c r="M28" s="40">
        <f t="shared" si="0"/>
        <v>267.05771000000004</v>
      </c>
      <c r="N28" s="7"/>
    </row>
    <row r="29" spans="1:14" x14ac:dyDescent="0.25">
      <c r="A29" s="7"/>
      <c r="B29" s="41" t="s">
        <v>23</v>
      </c>
      <c r="C29" s="16">
        <f t="shared" ref="C29:C37" si="1">$C$23</f>
        <v>550</v>
      </c>
      <c r="D29" s="28">
        <f t="shared" ref="D29:D37" si="2">$E$6</f>
        <v>690.20253000000002</v>
      </c>
      <c r="E29" s="42">
        <f>E28+(D29-C29)</f>
        <v>-810.59493999999995</v>
      </c>
      <c r="F29" s="39">
        <f t="shared" ref="F29:F36" si="3">E29+$D$11</f>
        <v>116.04506000000003</v>
      </c>
      <c r="G29" s="40">
        <f>E29-$C$23+$D$11</f>
        <v>-433.95493999999997</v>
      </c>
      <c r="H29" s="40">
        <f>(G29-$C$23)+($E$6)</f>
        <v>-293.75240999999994</v>
      </c>
      <c r="I29" s="40">
        <f t="shared" ref="I29:K29" si="4">(H29-$C$23)+($E$6)</f>
        <v>-153.54987999999992</v>
      </c>
      <c r="J29" s="40">
        <f t="shared" si="4"/>
        <v>-13.347349999999892</v>
      </c>
      <c r="K29" s="40">
        <f t="shared" si="4"/>
        <v>126.85518000000013</v>
      </c>
      <c r="L29" s="40">
        <f t="shared" si="0"/>
        <v>267.05771000000016</v>
      </c>
      <c r="M29" s="43"/>
      <c r="N29" s="7"/>
    </row>
    <row r="30" spans="1:14" x14ac:dyDescent="0.25">
      <c r="A30" s="7"/>
      <c r="B30" s="41" t="s">
        <v>24</v>
      </c>
      <c r="C30" s="16">
        <f t="shared" si="1"/>
        <v>550</v>
      </c>
      <c r="D30" s="28">
        <f t="shared" si="2"/>
        <v>690.20253000000002</v>
      </c>
      <c r="E30" s="42">
        <f t="shared" ref="E30:E36" si="5">E29+(D30-C30)</f>
        <v>-670.39240999999993</v>
      </c>
      <c r="F30" s="39">
        <f t="shared" si="3"/>
        <v>256.24759000000006</v>
      </c>
      <c r="G30" s="40">
        <f t="shared" ref="G30:G37" si="6">E30-$C$23+$D$11</f>
        <v>-293.75240999999994</v>
      </c>
      <c r="H30" s="40">
        <f t="shared" ref="H30:K33" si="7">(G30-$C$23)+($E$6)</f>
        <v>-153.54987999999992</v>
      </c>
      <c r="I30" s="40">
        <f t="shared" si="7"/>
        <v>-13.347349999999892</v>
      </c>
      <c r="J30" s="40">
        <f t="shared" si="7"/>
        <v>126.85518000000013</v>
      </c>
      <c r="K30" s="40">
        <f t="shared" si="7"/>
        <v>267.05771000000016</v>
      </c>
      <c r="L30" s="43"/>
      <c r="M30" s="43"/>
      <c r="N30" s="7"/>
    </row>
    <row r="31" spans="1:14" x14ac:dyDescent="0.25">
      <c r="A31" s="7"/>
      <c r="B31" s="41" t="s">
        <v>25</v>
      </c>
      <c r="C31" s="16">
        <f t="shared" si="1"/>
        <v>550</v>
      </c>
      <c r="D31" s="28">
        <f t="shared" si="2"/>
        <v>690.20253000000002</v>
      </c>
      <c r="E31" s="42">
        <f t="shared" si="5"/>
        <v>-530.1898799999999</v>
      </c>
      <c r="F31" s="39">
        <f t="shared" si="3"/>
        <v>396.45012000000008</v>
      </c>
      <c r="G31" s="40">
        <f t="shared" si="6"/>
        <v>-153.54987999999992</v>
      </c>
      <c r="H31" s="40">
        <f t="shared" si="7"/>
        <v>-13.347349999999892</v>
      </c>
      <c r="I31" s="40">
        <f t="shared" si="7"/>
        <v>126.85518000000013</v>
      </c>
      <c r="J31" s="40">
        <f t="shared" si="7"/>
        <v>267.05771000000016</v>
      </c>
      <c r="K31" s="43"/>
      <c r="L31" s="43"/>
      <c r="M31" s="43"/>
      <c r="N31" s="7"/>
    </row>
    <row r="32" spans="1:14" x14ac:dyDescent="0.25">
      <c r="A32" s="7"/>
      <c r="B32" s="41" t="s">
        <v>26</v>
      </c>
      <c r="C32" s="16">
        <f t="shared" si="1"/>
        <v>550</v>
      </c>
      <c r="D32" s="28">
        <f t="shared" si="2"/>
        <v>690.20253000000002</v>
      </c>
      <c r="E32" s="42">
        <f t="shared" si="5"/>
        <v>-389.98734999999988</v>
      </c>
      <c r="F32" s="39">
        <f t="shared" si="3"/>
        <v>536.65265000000011</v>
      </c>
      <c r="G32" s="40">
        <f t="shared" si="6"/>
        <v>-13.347349999999892</v>
      </c>
      <c r="H32" s="40">
        <f t="shared" si="7"/>
        <v>126.85518000000013</v>
      </c>
      <c r="I32" s="40">
        <f t="shared" si="7"/>
        <v>267.05771000000016</v>
      </c>
      <c r="J32" s="43"/>
      <c r="K32" s="43"/>
      <c r="L32" s="43"/>
      <c r="M32" s="43"/>
      <c r="N32" s="7"/>
    </row>
    <row r="33" spans="1:14" x14ac:dyDescent="0.25">
      <c r="A33" s="7"/>
      <c r="B33" s="41" t="s">
        <v>27</v>
      </c>
      <c r="C33" s="16">
        <f t="shared" si="1"/>
        <v>550</v>
      </c>
      <c r="D33" s="28">
        <f t="shared" si="2"/>
        <v>690.20253000000002</v>
      </c>
      <c r="E33" s="42">
        <f t="shared" si="5"/>
        <v>-249.78481999999985</v>
      </c>
      <c r="F33" s="39">
        <f t="shared" si="3"/>
        <v>676.85518000000013</v>
      </c>
      <c r="G33" s="40">
        <f t="shared" si="6"/>
        <v>126.85518000000013</v>
      </c>
      <c r="H33" s="40">
        <f t="shared" si="7"/>
        <v>267.05771000000016</v>
      </c>
      <c r="I33" s="43"/>
      <c r="J33" s="43"/>
      <c r="K33" s="43"/>
      <c r="L33" s="43"/>
      <c r="M33" s="43"/>
      <c r="N33" s="7"/>
    </row>
    <row r="34" spans="1:14" x14ac:dyDescent="0.25">
      <c r="A34" s="7"/>
      <c r="B34" s="41" t="s">
        <v>28</v>
      </c>
      <c r="C34" s="16">
        <f t="shared" si="1"/>
        <v>550</v>
      </c>
      <c r="D34" s="28">
        <f t="shared" si="2"/>
        <v>690.20253000000002</v>
      </c>
      <c r="E34" s="42">
        <f t="shared" si="5"/>
        <v>-109.58228999999983</v>
      </c>
      <c r="F34" s="39">
        <f t="shared" si="3"/>
        <v>817.05771000000016</v>
      </c>
      <c r="G34" s="40">
        <f t="shared" si="6"/>
        <v>267.05771000000016</v>
      </c>
      <c r="H34" s="43"/>
      <c r="I34" s="43"/>
      <c r="J34" s="43"/>
      <c r="K34" s="43"/>
      <c r="L34" s="43"/>
      <c r="M34" s="43"/>
      <c r="N34" s="7"/>
    </row>
    <row r="35" spans="1:14" x14ac:dyDescent="0.25">
      <c r="A35" s="7"/>
      <c r="B35" s="41" t="s">
        <v>29</v>
      </c>
      <c r="C35" s="16">
        <f t="shared" si="1"/>
        <v>550</v>
      </c>
      <c r="D35" s="28">
        <f t="shared" si="2"/>
        <v>690.20253000000002</v>
      </c>
      <c r="E35" s="42">
        <f t="shared" si="5"/>
        <v>30.620240000000194</v>
      </c>
      <c r="F35" s="39">
        <f t="shared" si="3"/>
        <v>957.26024000000018</v>
      </c>
      <c r="G35" s="40">
        <f t="shared" si="6"/>
        <v>407.26024000000018</v>
      </c>
      <c r="H35" s="43"/>
      <c r="I35" s="43"/>
      <c r="J35" s="43"/>
      <c r="K35" s="43"/>
      <c r="L35" s="43"/>
      <c r="M35" s="43"/>
      <c r="N35" s="7"/>
    </row>
    <row r="36" spans="1:14" x14ac:dyDescent="0.25">
      <c r="A36" s="7"/>
      <c r="B36" s="41" t="s">
        <v>30</v>
      </c>
      <c r="C36" s="16">
        <f t="shared" si="1"/>
        <v>550</v>
      </c>
      <c r="D36" s="28">
        <f t="shared" si="2"/>
        <v>690.20253000000002</v>
      </c>
      <c r="E36" s="42">
        <f t="shared" si="5"/>
        <v>170.82277000000022</v>
      </c>
      <c r="F36" s="39">
        <f t="shared" si="3"/>
        <v>1097.4627700000001</v>
      </c>
      <c r="G36" s="40">
        <f t="shared" si="6"/>
        <v>547.46277000000021</v>
      </c>
      <c r="H36" s="43"/>
      <c r="I36" s="43"/>
      <c r="J36" s="43"/>
      <c r="K36" s="43"/>
      <c r="L36" s="43"/>
      <c r="M36" s="43"/>
      <c r="N36" s="7"/>
    </row>
    <row r="37" spans="1:14" ht="15.75" thickBot="1" x14ac:dyDescent="0.3">
      <c r="A37" s="7"/>
      <c r="B37" s="41" t="s">
        <v>31</v>
      </c>
      <c r="C37" s="16">
        <f t="shared" si="1"/>
        <v>550</v>
      </c>
      <c r="D37" s="28">
        <f t="shared" si="2"/>
        <v>690.20253000000002</v>
      </c>
      <c r="E37" s="42">
        <f t="shared" ref="E37" si="8">E36+(D37-C37)</f>
        <v>311.02530000000024</v>
      </c>
      <c r="F37" s="44">
        <f t="shared" ref="F37" si="9">E37+$D$11</f>
        <v>1237.6653000000001</v>
      </c>
      <c r="G37" s="40">
        <f t="shared" si="6"/>
        <v>687.66530000000023</v>
      </c>
      <c r="H37" s="43"/>
      <c r="I37" s="43"/>
      <c r="J37" s="43"/>
      <c r="K37" s="43"/>
      <c r="L37" s="43"/>
      <c r="M37" s="43"/>
      <c r="N37" s="7"/>
    </row>
    <row r="38" spans="1:14" x14ac:dyDescent="0.25">
      <c r="A38" s="7"/>
      <c r="B38" s="7"/>
      <c r="C38" s="7"/>
      <c r="D38" s="8"/>
      <c r="E38" s="7"/>
      <c r="F38" s="7"/>
      <c r="G38" s="7"/>
      <c r="H38" s="12"/>
      <c r="I38" s="8"/>
      <c r="J38" s="7"/>
      <c r="K38" s="7"/>
      <c r="L38" s="7"/>
      <c r="M38" s="7"/>
      <c r="N38" s="7"/>
    </row>
    <row r="39" spans="1:14" x14ac:dyDescent="0.25">
      <c r="H39" s="46"/>
    </row>
  </sheetData>
  <sheetProtection sheet="1" objects="1" scenarios="1" selectLockedCells="1"/>
  <mergeCells count="8">
    <mergeCell ref="B1:F1"/>
    <mergeCell ref="E6:E7"/>
    <mergeCell ref="D2:E2"/>
    <mergeCell ref="G26:M26"/>
    <mergeCell ref="B14:C14"/>
    <mergeCell ref="B22:C22"/>
    <mergeCell ref="B26:E26"/>
    <mergeCell ref="B12:D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Kansas State Unv College Of Veterinary Medicine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rlarson</dc:creator>
  <cp:lastModifiedBy>    </cp:lastModifiedBy>
  <dcterms:created xsi:type="dcterms:W3CDTF">2009-05-11T14:20:28Z</dcterms:created>
  <dcterms:modified xsi:type="dcterms:W3CDTF">2021-06-10T13:24:39Z</dcterms:modified>
</cp:coreProperties>
</file>